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19200" windowHeight="6900"/>
  </bookViews>
  <sheets>
    <sheet name="Forside" sheetId="9" r:id="rId1"/>
    <sheet name="Figur 1.1 " sheetId="1" r:id="rId2"/>
    <sheet name="Figur 1.2" sheetId="3" r:id="rId3"/>
    <sheet name="Figur 1.3" sheetId="4" r:id="rId4"/>
    <sheet name="Figur 1.4" sheetId="5" r:id="rId5"/>
    <sheet name="Figur 1.5" sheetId="6" r:id="rId6"/>
    <sheet name="Figur 1.6" sheetId="7" r:id="rId7"/>
    <sheet name="Figur 1.7" sheetId="8" r:id="rId8"/>
    <sheet name="Figur 2.1" sheetId="10" r:id="rId9"/>
    <sheet name="Figur 2.2" sheetId="12" r:id="rId10"/>
    <sheet name="Figur 2.3" sheetId="13" r:id="rId11"/>
    <sheet name="Figur 2.4 " sheetId="14" r:id="rId12"/>
    <sheet name="Figur 2.5" sheetId="15" r:id="rId13"/>
    <sheet name="Figur 2.6 " sheetId="16" r:id="rId14"/>
    <sheet name="Figur 2.7" sheetId="17" r:id="rId15"/>
    <sheet name="Figur 2.8" sheetId="18" r:id="rId16"/>
    <sheet name="Figur 2.9" sheetId="19" r:id="rId17"/>
    <sheet name="Figur 2.10" sheetId="20" r:id="rId18"/>
    <sheet name="Figur 2.11" sheetId="21" r:id="rId19"/>
    <sheet name="Figur 2.12" sheetId="22" r:id="rId20"/>
    <sheet name="Figur 2.13" sheetId="24" r:id="rId21"/>
    <sheet name="Figur 2.14" sheetId="23" r:id="rId22"/>
    <sheet name="Figur 2.15" sheetId="25" r:id="rId23"/>
    <sheet name="Figur 3.1" sheetId="26" r:id="rId24"/>
    <sheet name="Figur 3.2" sheetId="27" r:id="rId25"/>
    <sheet name="Figur 3.3" sheetId="28" r:id="rId26"/>
    <sheet name="Tabel 3.1" sheetId="29" r:id="rId27"/>
    <sheet name="Figur 3.4" sheetId="30" r:id="rId28"/>
    <sheet name="Figur 3.5" sheetId="31" r:id="rId29"/>
    <sheet name="Figur 3.6" sheetId="32" r:id="rId30"/>
    <sheet name="Figur 3.7" sheetId="33" r:id="rId31"/>
    <sheet name="Figur 3.8" sheetId="34" r:id="rId32"/>
    <sheet name="Figur 3.9" sheetId="35" r:id="rId33"/>
    <sheet name="Tabel 3.2" sheetId="36" r:id="rId34"/>
    <sheet name="Figur 3.10" sheetId="37" r:id="rId35"/>
    <sheet name="Figur 3.11" sheetId="38" r:id="rId36"/>
    <sheet name="Figur 3.12" sheetId="39" r:id="rId37"/>
    <sheet name="Figur 3.13" sheetId="40" r:id="rId38"/>
    <sheet name="Bilag B.1" sheetId="41" r:id="rId39"/>
  </sheets>
  <definedNames>
    <definedName name="_Ref17466111" localSheetId="0">Forside!$A$29</definedName>
    <definedName name="_Toc12546004" localSheetId="0">Forside!#REF!</definedName>
    <definedName name="_Toc12546015" localSheetId="0">Forside!$A$10</definedName>
    <definedName name="_Toc17465932" localSheetId="0">Forside!#REF!</definedName>
    <definedName name="_Toc24372872" localSheetId="0">Forside!#REF!</definedName>
    <definedName name="_Toc7533215" localSheetId="0">Forside!$A$26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7" l="1"/>
  <c r="E3" i="37"/>
  <c r="D3" i="37"/>
  <c r="C3" i="37"/>
  <c r="B3" i="37"/>
  <c r="F3" i="34"/>
  <c r="E3" i="34"/>
  <c r="D3" i="34"/>
  <c r="C3" i="34"/>
  <c r="B3" i="34"/>
  <c r="B7" i="33"/>
  <c r="B6" i="33"/>
  <c r="B5" i="33"/>
  <c r="B4" i="33"/>
  <c r="B3" i="33"/>
  <c r="G3" i="32"/>
  <c r="F3" i="32"/>
  <c r="E3" i="32"/>
  <c r="D3" i="32"/>
  <c r="C3" i="32"/>
  <c r="B3" i="32"/>
  <c r="E3" i="28"/>
  <c r="D3" i="28"/>
  <c r="C3" i="28"/>
  <c r="B3" i="28"/>
  <c r="B11" i="22" l="1"/>
  <c r="E6" i="12"/>
  <c r="D6" i="12"/>
  <c r="C6" i="12"/>
  <c r="B6" i="12"/>
  <c r="B5" i="10"/>
  <c r="J4" i="1" l="1"/>
</calcChain>
</file>

<file path=xl/sharedStrings.xml><?xml version="1.0" encoding="utf-8"?>
<sst xmlns="http://schemas.openxmlformats.org/spreadsheetml/2006/main" count="520" uniqueCount="354">
  <si>
    <t xml:space="preserve">Offentligt udbud </t>
  </si>
  <si>
    <t>Begrænset udbud</t>
  </si>
  <si>
    <t>Fleksible udbudsprocedurer</t>
  </si>
  <si>
    <t>N</t>
  </si>
  <si>
    <t>Antal tilbud</t>
  </si>
  <si>
    <t>&gt;9</t>
  </si>
  <si>
    <t>Andel opdelte EU-udbud</t>
  </si>
  <si>
    <t>&lt;0,5</t>
  </si>
  <si>
    <t>&gt;200</t>
  </si>
  <si>
    <t>Kilde: Konkurrence- og Forbrugerstyrelsens kortlægning af danske EU-udbud på baggrund af TED-databasen.</t>
  </si>
  <si>
    <t>Der var fejl i vores udbudsmateriale</t>
  </si>
  <si>
    <t>Der var for lidt konkurrence om opgaven</t>
  </si>
  <si>
    <t>Vi fik behov for at foretage ændringer i opgaven efter offentliggørelse af udbudsmaterialet</t>
  </si>
  <si>
    <t xml:space="preserve">Ingen af tilbuddene var konditionsmæssige </t>
  </si>
  <si>
    <t>Vi ønskede at afværge en klagesag</t>
  </si>
  <si>
    <t>Den valgte evalueringsmetode viste sig ikke egnet til at identificere det økonomisk mest fordelagtige tilbud</t>
  </si>
  <si>
    <t>Priserne på de modtagne tilbud var for høje</t>
  </si>
  <si>
    <t xml:space="preserve">Vores behov for at få løst den udbudte opgave var bortfaldet </t>
  </si>
  <si>
    <t>Der var risiko for, at vi havde overtrådt udbudsreglerne</t>
  </si>
  <si>
    <t>Vi havde ikke (længere) bevilling til at indgå kontrakt</t>
  </si>
  <si>
    <t>Vi ønskede en bestemt leverandør</t>
  </si>
  <si>
    <t>Andet</t>
  </si>
  <si>
    <t>Ved ikke</t>
  </si>
  <si>
    <t>I alt</t>
  </si>
  <si>
    <t>Kilde: Konkurrence- og Forbrugerstyrelsens analyse ”Annullationer af danske EU-udbud” (2019).</t>
  </si>
  <si>
    <t>Udbudsdirektivet</t>
  </si>
  <si>
    <t>Forsyningsdirektivet</t>
  </si>
  <si>
    <t>Forsvarsdirektivet</t>
  </si>
  <si>
    <t>Andre*</t>
  </si>
  <si>
    <t>Stat</t>
  </si>
  <si>
    <t>Region</t>
  </si>
  <si>
    <t>Kommune</t>
  </si>
  <si>
    <t>Offentligretligt organ</t>
  </si>
  <si>
    <t>Levering af tjenesteydelser</t>
  </si>
  <si>
    <t>Varekøb</t>
  </si>
  <si>
    <t>Bygge- og anlægsopgaver</t>
  </si>
  <si>
    <t>Andel opdelt kontraktsum</t>
  </si>
  <si>
    <t xml:space="preserve">Kommune </t>
  </si>
  <si>
    <t>Samlet</t>
  </si>
  <si>
    <t>Offentlige kontrakter</t>
  </si>
  <si>
    <t xml:space="preserve">Rammeaftaler </t>
  </si>
  <si>
    <t>Offentlige kontrakter og rammeaftaler</t>
  </si>
  <si>
    <t>Annullerede udbud</t>
  </si>
  <si>
    <t>Annullerede konktraktsum</t>
  </si>
  <si>
    <t>Offentligretlig organ</t>
  </si>
  <si>
    <t>Kilde: Udtræk fra TED-databasen om danske udbud i perioden 2015-2018.</t>
  </si>
  <si>
    <t>I figur 2.4b er observationer med manglende kontraktværdi erstattet med gennemsnitsværdien for ordregiver- og kontrakttype.</t>
  </si>
  <si>
    <t>a) Andel ud af EU-udbud</t>
  </si>
  <si>
    <t>b) Andel kontraktsum</t>
  </si>
  <si>
    <t>I figur 2.5b er observationer med manglende kontraktværdi erstattet med gennemsnitsværdien for ordregiver- og kontrakttype.</t>
  </si>
  <si>
    <t>Kilde: Konkurrence- og Forbrugerstyrelsens kortlægning af danske EU-udbud på baggrund af TED-databasen</t>
  </si>
  <si>
    <t>Konkurrenceudsættelse af offentlige opgaver</t>
  </si>
  <si>
    <r>
      <t xml:space="preserve">Tabel B.1 </t>
    </r>
    <r>
      <rPr>
        <b/>
        <sz val="9.5"/>
        <color rgb="FF670C12"/>
        <rFont val="Cambria"/>
        <family val="1"/>
      </rPr>
      <t>Kommunernes IKU og ændring i IKU i procentpoint</t>
    </r>
  </si>
  <si>
    <t>Overblik og sammenfatning</t>
  </si>
  <si>
    <t xml:space="preserve">Status for </t>
  </si>
  <si>
    <t>offentlig konkurrence</t>
  </si>
  <si>
    <t>Fakta om danske udbud</t>
  </si>
  <si>
    <t>Ordregivers transaktionsomkostninger</t>
  </si>
  <si>
    <t>Vindende tilbudsgivers transaktionsomkostninger</t>
  </si>
  <si>
    <t>Andel af samlet kontraktværdi (ordregiver) (højre akse)</t>
  </si>
  <si>
    <t>Andel af samlet kontraktværdi (vindende tilbudsgiver) (højre akse)</t>
  </si>
  <si>
    <t>&lt;1</t>
  </si>
  <si>
    <t xml:space="preserve">1-2,4 </t>
  </si>
  <si>
    <t>2,5-4,9</t>
  </si>
  <si>
    <t>5-7,4</t>
  </si>
  <si>
    <t>7,5-9,9</t>
  </si>
  <si>
    <t>10-14,9</t>
  </si>
  <si>
    <t>15-19,9</t>
  </si>
  <si>
    <t>20-39,9</t>
  </si>
  <si>
    <t>40-99,9</t>
  </si>
  <si>
    <t>≥100</t>
  </si>
  <si>
    <t>Figur 2.3 Antal annonceringer fordelt på myndighedstyper</t>
  </si>
  <si>
    <t>Andre</t>
  </si>
  <si>
    <t>Kilde: Dataudtræk fra Udbud.dk.</t>
  </si>
  <si>
    <t>Konkurrenceudsat</t>
  </si>
  <si>
    <t>Ikke konkurrenceudsat</t>
  </si>
  <si>
    <t>Kilde: Moderniseringsstyrelsen, Social- og Indenrigsministeriet og egne beregninger.</t>
  </si>
  <si>
    <t>Kilde: Moderniseringsstyrelsen, Social- og Indenrigsministeriet og egne beregninger</t>
  </si>
  <si>
    <t>Kommunernes IKU</t>
  </si>
  <si>
    <t>Kilde: Social- og Indenrigsministeriet og egne beregninger</t>
  </si>
  <si>
    <t>Samlet KIKU (pct.)</t>
  </si>
  <si>
    <t>Simpelt gennemsnit for kommunernes IKU (pct.)</t>
  </si>
  <si>
    <t>Gennemsnitlig vækst i IKU pr. kommune (procentpoint)</t>
  </si>
  <si>
    <t>Standardafvigelse for kommunernes IKU (procentpoint)</t>
  </si>
  <si>
    <t>Bykommune (n=35)</t>
  </si>
  <si>
    <t>Landkommune (n=30)</t>
  </si>
  <si>
    <t>Mellemkommune (n=17)</t>
  </si>
  <si>
    <t>Yderkommune (n=16)</t>
  </si>
  <si>
    <t>Samlet IKU</t>
  </si>
  <si>
    <t>Kontonavn</t>
  </si>
  <si>
    <t>Andel af samlede udbudsmulige opgaver</t>
  </si>
  <si>
    <t>Byudvikling, bolig- og miljøforanstaltninger</t>
  </si>
  <si>
    <t>Transport og infrastruktur</t>
  </si>
  <si>
    <t>Undervisning og kultur</t>
  </si>
  <si>
    <t>Sundhedsområdet</t>
  </si>
  <si>
    <t>Sociale opgaver og beskæftigelse</t>
  </si>
  <si>
    <t>Fællesudgifter og administration mv.</t>
  </si>
  <si>
    <t>Regionernes IKU</t>
  </si>
  <si>
    <t>Region Nordjylland</t>
  </si>
  <si>
    <t>Region Midtjylland</t>
  </si>
  <si>
    <t>Region Syddanmark</t>
  </si>
  <si>
    <t>Region Hovedstaden</t>
  </si>
  <si>
    <t>Region Sjælland</t>
  </si>
  <si>
    <t>Regionernes PTI</t>
  </si>
  <si>
    <t>RIKU</t>
  </si>
  <si>
    <t xml:space="preserve">Andel af samlede udbudsmulige opgaver </t>
  </si>
  <si>
    <t>Sundhed</t>
  </si>
  <si>
    <t>Social- og specialundervisning</t>
  </si>
  <si>
    <t>Regional udvikling</t>
  </si>
  <si>
    <t>Fælles formål og administration</t>
  </si>
  <si>
    <t>Kilde: Social- og Indenrigsministeriet og egne beregninger.</t>
  </si>
  <si>
    <t>Statens IKU</t>
  </si>
  <si>
    <t>Kilde: Moderniseringsstyrelsen og egne beregninger.</t>
  </si>
  <si>
    <t>Ministeransvarsområde</t>
  </si>
  <si>
    <t>Udlændinge- og Integrationsministeriet</t>
  </si>
  <si>
    <t>Transport-, Bygnings- og Boligministeriet</t>
  </si>
  <si>
    <t>Kirkeministeriet</t>
  </si>
  <si>
    <t>Undervisningsministeriet</t>
  </si>
  <si>
    <t>Energi-, Forsynings- og Klimaministeriet</t>
  </si>
  <si>
    <t>Børne- og Socialministeriet</t>
  </si>
  <si>
    <t>Kulturministeriet</t>
  </si>
  <si>
    <t>Miljø- og Fødevareministeriet</t>
  </si>
  <si>
    <t>Finansministeriet</t>
  </si>
  <si>
    <t>Uddannelses- og Forskningsministeriet</t>
  </si>
  <si>
    <t>Beskæftigelsesministeriet</t>
  </si>
  <si>
    <t>Sundheds- og Ældreministeriet</t>
  </si>
  <si>
    <t>Erhvervsministeriet</t>
  </si>
  <si>
    <t>Skatteministeriet</t>
  </si>
  <si>
    <t>Forsvarsministeriet</t>
  </si>
  <si>
    <t>Udenrigsministeriet</t>
  </si>
  <si>
    <t>Økonomi- og Indenrigsministeriet</t>
  </si>
  <si>
    <t>Statsministeriet</t>
  </si>
  <si>
    <t>Justitsministeriet</t>
  </si>
  <si>
    <t>Konkurrenceudsatte opgaver</t>
  </si>
  <si>
    <t>Ikke-konkurrenceudsatte udbudsmulige opgaver</t>
  </si>
  <si>
    <t>Myndighedsopgaver</t>
  </si>
  <si>
    <t>Kilde: Egne beregninger på baggrund af Konkurrence- og Forbrugerstyrelsens spørgeskemaundersøgelse og Moderniseringsstyrelsen.</t>
  </si>
  <si>
    <t>SIKU</t>
  </si>
  <si>
    <t>Korrigeret SIKU</t>
  </si>
  <si>
    <t>Kilde: Konkurrence- og Forbrugerstyrelsens spørgeskemaundersøgelse og Moderniseringsstyrelsen.</t>
  </si>
  <si>
    <t>Kommunetype</t>
  </si>
  <si>
    <t>IKU 2017</t>
  </si>
  <si>
    <t>IKU 2018</t>
  </si>
  <si>
    <t>Ændring i IKU 2017-2018 (procentpoint)</t>
  </si>
  <si>
    <t>Albertslund</t>
  </si>
  <si>
    <t>Bykommune</t>
  </si>
  <si>
    <t>Allerød</t>
  </si>
  <si>
    <t>Assens</t>
  </si>
  <si>
    <t>Landkommune</t>
  </si>
  <si>
    <t>Ballerup</t>
  </si>
  <si>
    <t>Billund</t>
  </si>
  <si>
    <t>Bornholm</t>
  </si>
  <si>
    <t>Yderkommune</t>
  </si>
  <si>
    <t>Brøndby</t>
  </si>
  <si>
    <t>Brønderslev</t>
  </si>
  <si>
    <t>Dragør</t>
  </si>
  <si>
    <t>Egedal</t>
  </si>
  <si>
    <t>Esbjerg</t>
  </si>
  <si>
    <t>Fanø</t>
  </si>
  <si>
    <t>Favrskov</t>
  </si>
  <si>
    <t>Mellemkommune</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</si>
  <si>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</si>
  <si>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</si>
  <si>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</si>
  <si>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</si>
  <si>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</si>
  <si>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</si>
  <si>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</si>
  <si>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</si>
  <si>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</si>
  <si>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</si>
  <si>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</si>
  <si>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</si>
  <si>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</si>
  <si>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</si>
  <si>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</si>
  <si>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</si>
  <si>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</si>
  <si>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</si>
  <si>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</si>
  <si>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</si>
  <si>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</si>
  <si>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</si>
  <si>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</si>
  <si>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</si>
  <si>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</si>
  <si>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</si>
  <si>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</si>
  <si>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</si>
  <si>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</si>
  <si>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</si>
  <si>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</si>
  <si>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</si>
  <si>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</si>
  <si>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</si>
  <si>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</si>
  <si>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</si>
  <si>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</si>
  <si>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</si>
  <si>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</si>
  <si>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</si>
  <si>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</si>
  <si>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</si>
  <si>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</si>
  <si>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</si>
  <si>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</si>
  <si>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</si>
  <si>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</si>
  <si>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</si>
  <si>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</si>
  <si>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</si>
  <si>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</si>
  <si>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</si>
  <si>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</si>
  <si>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</si>
  <si>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</si>
  <si>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</si>
  <si>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</si>
  <si>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</si>
  <si>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</si>
  <si>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</si>
  <si>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</si>
  <si>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</si>
  <si>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</si>
  <si>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</si>
  <si>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</si>
  <si>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</si>
  <si>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</si>
  <si>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</si>
  <si>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</si>
  <si>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</si>
  <si>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</si>
  <si>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</si>
  <si>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</si>
  <si>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</si>
  <si>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</si>
  <si>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</si>
  <si>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</si>
  <si>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</si>
  <si>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</si>
  <si>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</si>
  <si>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</si>
  <si>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</si>
  <si>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</si>
  <si>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</si>
  <si>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</si>
  <si>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Tabel B.1 Kommunernes IKU og ændring i IKU i procentpoint</t>
  </si>
  <si>
    <t>Kilde: Social- og Indenrigsministeriet.</t>
  </si>
  <si>
    <r>
      <t xml:space="preserve">Figur 1.2 </t>
    </r>
    <r>
      <rPr>
        <b/>
        <sz val="9.5"/>
        <color rgb="FF9E0B1D"/>
        <rFont val="Cambria"/>
        <family val="1"/>
      </rPr>
      <t>Udbudsprocedurer ved danske EU-udbud, 2015-2018</t>
    </r>
  </si>
  <si>
    <r>
      <t xml:space="preserve">Figur 1.3 </t>
    </r>
    <r>
      <rPr>
        <b/>
        <sz val="9.5"/>
        <color rgb="FF9E0B1D"/>
        <rFont val="Cambria"/>
        <family val="1"/>
      </rPr>
      <t>Konkurrenceudsættelse af tjenesteydelser, 2012-2018</t>
    </r>
  </si>
  <si>
    <r>
      <t xml:space="preserve">Figur 1.4 </t>
    </r>
    <r>
      <rPr>
        <b/>
        <sz val="9.5"/>
        <color rgb="FF9E0B1D"/>
        <rFont val="Cambria"/>
        <family val="1"/>
      </rPr>
      <t>Andel opdelte udbud</t>
    </r>
  </si>
  <si>
    <r>
      <t xml:space="preserve">Figur 1.5 </t>
    </r>
    <r>
      <rPr>
        <b/>
        <sz val="9.5"/>
        <color rgb="FF9E0B1D"/>
        <rFont val="Cambria"/>
        <family val="1"/>
      </rPr>
      <t>Andel af offentlige kontrakter, der vindes af små virksomheder fordelt på kontraktværdiens størrelse</t>
    </r>
  </si>
  <si>
    <r>
      <t xml:space="preserve">Figur 1.6 </t>
    </r>
    <r>
      <rPr>
        <b/>
        <sz val="9.5"/>
        <color rgb="FF9E0B1D"/>
        <rFont val="Cambria"/>
        <family val="1"/>
      </rPr>
      <t>Gennemsnitlige relative transaktionsomkostninger for EU-udbud fordelt på kontraktværdien</t>
    </r>
  </si>
  <si>
    <r>
      <t xml:space="preserve">Figur 1.7  </t>
    </r>
    <r>
      <rPr>
        <b/>
        <sz val="9.5"/>
        <color rgb="FF9E0B1D"/>
        <rFont val="Cambria"/>
        <family val="1"/>
      </rPr>
      <t>Årsager til annullationer af EU-udbud</t>
    </r>
  </si>
  <si>
    <r>
      <t>Figur 2.1</t>
    </r>
    <r>
      <rPr>
        <b/>
        <sz val="9.5"/>
        <color rgb="FF9E0B1D"/>
        <rFont val="Cambria"/>
        <family val="1"/>
      </rPr>
      <t xml:space="preserve"> Andel udbud opdelt på direktiver, 2018</t>
    </r>
  </si>
  <si>
    <r>
      <t xml:space="preserve">Figur 2.2 </t>
    </r>
    <r>
      <rPr>
        <b/>
        <sz val="9.5"/>
        <color rgb="FF9E0B1D"/>
        <rFont val="Cambria"/>
        <family val="1"/>
      </rPr>
      <t>Antal offentliggjorte EU-udbud i 2015-2018 fordelt på udbudsprocedurer</t>
    </r>
  </si>
  <si>
    <r>
      <t xml:space="preserve">Figur 2.3 </t>
    </r>
    <r>
      <rPr>
        <b/>
        <sz val="9.5"/>
        <color rgb="FF9E0B1D"/>
        <rFont val="Cambria"/>
        <family val="1"/>
      </rPr>
      <t>Antal annonceringer fordelt på myndighedstyper</t>
    </r>
  </si>
  <si>
    <r>
      <t xml:space="preserve">Figur 2.4 </t>
    </r>
    <r>
      <rPr>
        <b/>
        <sz val="9.5"/>
        <color rgb="FF9E0B1D"/>
        <rFont val="Cambria"/>
        <family val="1"/>
      </rPr>
      <t>Fordeling af ordregivertype ved EU-udbud, 2018 (pct.)</t>
    </r>
  </si>
  <si>
    <r>
      <t xml:space="preserve">Figur 2.5 </t>
    </r>
    <r>
      <rPr>
        <b/>
        <sz val="9.5"/>
        <color rgb="FF9E0B1D"/>
        <rFont val="Cambria"/>
        <family val="1"/>
      </rPr>
      <t>Fordeling af danske EU-udbud på kontrakttype, 2018 (pct.)</t>
    </r>
  </si>
  <si>
    <r>
      <t xml:space="preserve">Figur 2.6 </t>
    </r>
    <r>
      <rPr>
        <b/>
        <sz val="9.5"/>
        <color rgb="FF9E0B1D"/>
        <rFont val="Cambria"/>
        <family val="1"/>
      </rPr>
      <t>Andel opdelte udbud, 2015-2018</t>
    </r>
  </si>
  <si>
    <r>
      <t xml:space="preserve">Figur 2.7 </t>
    </r>
    <r>
      <rPr>
        <b/>
        <sz val="9.5"/>
        <color rgb="FF9E0B1D"/>
        <rFont val="Cambria"/>
        <family val="1"/>
      </rPr>
      <t>Andel udbud, der var opdelt i mindre delkontrakter i 2018, fordelt på ordregivertype</t>
    </r>
  </si>
  <si>
    <r>
      <t xml:space="preserve">Figur 2.8 </t>
    </r>
    <r>
      <rPr>
        <b/>
        <sz val="9.5"/>
        <color rgb="FF9E0B1D"/>
        <rFont val="Cambria"/>
        <family val="1"/>
      </rPr>
      <t>Små virksomheders andel af danske EU-udbud</t>
    </r>
  </si>
  <si>
    <r>
      <t xml:space="preserve">Figur 2.9 </t>
    </r>
    <r>
      <rPr>
        <b/>
        <sz val="9.5"/>
        <color rgb="FF9E0B1D"/>
        <rFont val="Cambria"/>
        <family val="1"/>
      </rPr>
      <t xml:space="preserve">Andelen af offentlige kontrakter, der vindes af små virksomheder, opdelt på kontraktværdiens størrelse, 2015-2018 </t>
    </r>
  </si>
  <si>
    <r>
      <t xml:space="preserve">Figur 2.10 </t>
    </r>
    <r>
      <rPr>
        <b/>
        <sz val="9.5"/>
        <color rgb="FF9E0B1D"/>
        <rFont val="Cambria"/>
        <family val="1"/>
      </rPr>
      <t>Andel annullerede kontrakter i 2017 og 2018</t>
    </r>
  </si>
  <si>
    <r>
      <t xml:space="preserve">Figur 2.11 </t>
    </r>
    <r>
      <rPr>
        <b/>
        <sz val="9.5"/>
        <color rgb="FF9E0B1D"/>
        <rFont val="Cambria"/>
        <family val="1"/>
      </rPr>
      <t>Andel annullerede udbud fordelt på ordregivertype</t>
    </r>
  </si>
  <si>
    <r>
      <t xml:space="preserve">Figur 2.12 </t>
    </r>
    <r>
      <rPr>
        <b/>
        <sz val="9.5"/>
        <color rgb="FF9E0B1D"/>
        <rFont val="Cambria"/>
        <family val="1"/>
      </rPr>
      <t>Fordelingen af antal tilbud i 2018</t>
    </r>
  </si>
  <si>
    <r>
      <t xml:space="preserve">Figur 2.13 </t>
    </r>
    <r>
      <rPr>
        <b/>
        <sz val="9.5"/>
        <color rgb="FF9E0B1D"/>
        <rFont val="Cambria"/>
        <family val="1"/>
      </rPr>
      <t>Andel udbud med få tilbud (ét eller to) opdelt på ordregivertype</t>
    </r>
  </si>
  <si>
    <r>
      <t xml:space="preserve">Figur 2.14 </t>
    </r>
    <r>
      <rPr>
        <b/>
        <sz val="9.5"/>
        <color rgb="FF9E0B1D"/>
        <rFont val="Cambria"/>
        <family val="1"/>
      </rPr>
      <t>Andelen af EU-udbud, der har tilknyttet en rammeaftale, 2015-2018</t>
    </r>
  </si>
  <si>
    <r>
      <t xml:space="preserve">Figur 2.15 </t>
    </r>
    <r>
      <rPr>
        <b/>
        <sz val="9.5"/>
        <color rgb="FF9E0B1D"/>
        <rFont val="Cambria"/>
        <family val="1"/>
      </rPr>
      <t>Andel af rammeaftaler fordelt på ordregivertype</t>
    </r>
  </si>
  <si>
    <r>
      <t xml:space="preserve">Figur 3.1 </t>
    </r>
    <r>
      <rPr>
        <b/>
        <sz val="9.5"/>
        <color rgb="FF9E0B1D"/>
        <rFont val="Cambria"/>
        <family val="1"/>
      </rPr>
      <t>Offentlige tjenesteydelsesopgaver, 2018 (mia. kr.)</t>
    </r>
  </si>
  <si>
    <r>
      <t xml:space="preserve">Figur 3.2 </t>
    </r>
    <r>
      <rPr>
        <b/>
        <sz val="9.5"/>
        <color rgb="FF9E0B1D"/>
        <rFont val="Cambria"/>
        <family val="1"/>
      </rPr>
      <t>Konkurrenceudsættelsesgraden i stat, region og kommune</t>
    </r>
  </si>
  <si>
    <r>
      <t xml:space="preserve">Figur 3.3 </t>
    </r>
    <r>
      <rPr>
        <b/>
        <sz val="9.5"/>
        <color rgb="FF9E0B1D"/>
        <rFont val="Cambria"/>
        <family val="1"/>
      </rPr>
      <t>Kommunernes konkurrenceudsættelsesgrad, 2014-2018</t>
    </r>
  </si>
  <si>
    <r>
      <t xml:space="preserve">Tabel 3.1 </t>
    </r>
    <r>
      <rPr>
        <b/>
        <sz val="9.5"/>
        <color rgb="FF9E0B1D"/>
        <rFont val="Cambria"/>
        <family val="1"/>
      </rPr>
      <t>Sammenligning af ændringerne i kommunernes IKU, 2017 og 2018</t>
    </r>
  </si>
  <si>
    <r>
      <t xml:space="preserve">Figur 3.4 </t>
    </r>
    <r>
      <rPr>
        <b/>
        <sz val="9.5"/>
        <color rgb="FF9E0B1D"/>
        <rFont val="Cambria"/>
        <family val="1"/>
      </rPr>
      <t>Kommunernes konkurrenceudsættelse ud fra kommunetype</t>
    </r>
  </si>
  <si>
    <r>
      <t xml:space="preserve">Figur 3.5 </t>
    </r>
    <r>
      <rPr>
        <b/>
        <sz val="9.5"/>
        <color rgb="FF9E0B1D"/>
        <rFont val="Cambria"/>
        <family val="1"/>
      </rPr>
      <t>Konkurrenceudsættelse og udbudsmulige opgaver på forskellige områder i kommunerne</t>
    </r>
  </si>
  <si>
    <r>
      <t xml:space="preserve">Figur 3.6 </t>
    </r>
    <r>
      <rPr>
        <b/>
        <sz val="9.5"/>
        <color rgb="FF9E0B1D"/>
        <rFont val="Cambria"/>
        <family val="1"/>
      </rPr>
      <t>Regionernes konkurrenceudsættelse, 2014-2018</t>
    </r>
  </si>
  <si>
    <r>
      <t xml:space="preserve">Figur 3.7 </t>
    </r>
    <r>
      <rPr>
        <b/>
        <sz val="9.5"/>
        <color rgb="FF9E0B1D"/>
        <rFont val="Cambria"/>
        <family val="1"/>
      </rPr>
      <t>Regionernes konkurrenceudsættelse, 2017 og 2018</t>
    </r>
  </si>
  <si>
    <r>
      <t xml:space="preserve">Figur 3.8 </t>
    </r>
    <r>
      <rPr>
        <b/>
        <sz val="9.5"/>
        <color rgb="FF9E0B1D"/>
        <rFont val="Cambria"/>
        <family val="1"/>
      </rPr>
      <t>Regionernes niveau for privat tjenesteydelsesindikator (PTI)</t>
    </r>
  </si>
  <si>
    <r>
      <t xml:space="preserve">Figur 3.9 </t>
    </r>
    <r>
      <rPr>
        <b/>
        <sz val="9.5"/>
        <color rgb="FF9E0B1D"/>
        <rFont val="Cambria"/>
        <family val="1"/>
      </rPr>
      <t>Konkurrenceudsættelse og udbudsmulige opgaver på forskellige områder i regionerne</t>
    </r>
  </si>
  <si>
    <r>
      <t xml:space="preserve">Tabel 3.2 </t>
    </r>
    <r>
      <rPr>
        <b/>
        <sz val="9.5"/>
        <color rgb="FF9E0B1D"/>
        <rFont val="Cambria"/>
        <family val="1"/>
      </rPr>
      <t>Regionernes konkurrenceudsættelse af kontoniveauer i 2018 (pct.)</t>
    </r>
  </si>
  <si>
    <r>
      <t xml:space="preserve">Figur 3.10 </t>
    </r>
    <r>
      <rPr>
        <b/>
        <sz val="9.5"/>
        <color rgb="FF9E0B1D"/>
        <rFont val="Cambria"/>
        <family val="1"/>
      </rPr>
      <t>Statens konkurrenceudsættelsesgrad 2014-2018</t>
    </r>
  </si>
  <si>
    <r>
      <t xml:space="preserve">Figur 3.11 </t>
    </r>
    <r>
      <rPr>
        <b/>
        <sz val="9.5"/>
        <color rgb="FF9E0B1D"/>
        <rFont val="Cambria"/>
        <family val="1"/>
      </rPr>
      <t>Ministeriernes konkurrenceudsættelsesgrad, 2018</t>
    </r>
  </si>
  <si>
    <r>
      <t xml:space="preserve">Figur 3.12 </t>
    </r>
    <r>
      <rPr>
        <b/>
        <sz val="9.5"/>
        <color rgb="FF9E0B1D"/>
        <rFont val="Cambria"/>
        <family val="1"/>
      </rPr>
      <t>Statens driftsomkostninger fordelt på opgavetyper (pct.)</t>
    </r>
  </si>
  <si>
    <r>
      <t xml:space="preserve">Figur 3.13 </t>
    </r>
    <r>
      <rPr>
        <b/>
        <sz val="9.5"/>
        <color rgb="FF9E0B1D"/>
        <rFont val="Cambria"/>
        <family val="1"/>
      </rPr>
      <t xml:space="preserve">SIKU’en med og uden korrektion for myndighedsopgaver, 2018 </t>
    </r>
  </si>
  <si>
    <r>
      <t xml:space="preserve">Figur 1.2 Fordelingen af antal tilbud ved udbudsproceduren </t>
    </r>
    <r>
      <rPr>
        <b/>
        <i/>
        <sz val="9.5"/>
        <color rgb="FF9E0B1D"/>
        <rFont val="Cambria"/>
        <family val="1"/>
      </rPr>
      <t>offentligt udbud</t>
    </r>
  </si>
  <si>
    <t>Anm.: De fleksible udbudsprocedurer udgør procedurerne udbud med forhandling, konkurrencepræget dialog og innovationspartnerskab. EU-udbud vedrører indkøb over EU´s fastsatte tærskelværdier, jf. boks 2.1</t>
  </si>
  <si>
    <r>
      <t>Anm.:</t>
    </r>
    <r>
      <rPr>
        <sz val="8"/>
        <color rgb="FF9E0B1D"/>
        <rFont val="Cambria"/>
        <family val="1"/>
      </rPr>
      <t xml:space="preserve"> Opgørelsen af statens konkurrenceudsættelsesgrad er ikke korrigeret for myndighedsopgaver.</t>
    </r>
  </si>
  <si>
    <t>Kilde: Udtræk fra TED-databasen om de danske EU-udbud.</t>
  </si>
  <si>
    <r>
      <t>Anm.:</t>
    </r>
    <r>
      <rPr>
        <sz val="8"/>
        <color rgb="FF9E0B1D"/>
        <rFont val="Cambria"/>
        <family val="1"/>
      </rPr>
      <t xml:space="preserve"> Baseret på 4.506 udbud og delkontrakter, der er offentliggjort i perioden 2015-2018. Alle kontrakter er gennemførte og afsluttet inden 1. maj 2019 med en bekendtgørelse om indgået kontrakt. Kontrakterne er udbudt efter udbudsproceduren ”Offentligt udbud”. Rammeaftaler, profylakser og annullerede udbud indgår ikke i opgørelsen.</t>
    </r>
  </si>
  <si>
    <r>
      <t>Anm.:</t>
    </r>
    <r>
      <rPr>
        <sz val="8"/>
        <color rgb="FF650816"/>
        <rFont val="Cambria"/>
        <family val="1"/>
      </rPr>
      <t xml:space="preserve"> Baseret på 8.908 udbud, der er offentliggjort i perioden 2015-2018. Alle udbud er afsluttet inden 1. maj 2019 med en bekendtgørelse om indgået kontrakt. Opgørelsen indeholder både annullerede og gennemførte udbud. Både offentlige kontrakter og rammeaftaler indgår. Profylakser indgår ikke i opgørelsen.</t>
    </r>
  </si>
  <si>
    <r>
      <t>Anm.</t>
    </r>
    <r>
      <rPr>
        <sz val="8"/>
        <color rgb="FF9E0B1D"/>
        <rFont val="Cambria"/>
        <family val="1"/>
      </rPr>
      <t>:</t>
    </r>
    <r>
      <rPr>
        <i/>
        <sz val="8"/>
        <color rgb="FF9E0B1D"/>
        <rFont val="Cambria"/>
        <family val="1"/>
      </rPr>
      <t xml:space="preserve"> </t>
    </r>
    <r>
      <rPr>
        <sz val="8"/>
        <color rgb="FF9E0B1D"/>
        <rFont val="Cambria"/>
        <family val="1"/>
      </rPr>
      <t>Opgørelsen er baseret på 5.347 udbud og delkontrakter, der er offentliggjort i perioden 2015-2018. Kontrakterne er afsluttet inden 1. maj 2019 med en bekendtgørelse om indgået kontrakt. Rammeaftaler, profylakser og annullerede udbud indgår ikke. Alle observationerne indeholder information om kontraktværdi.  Tallene under søjlerne repræsenterer den øvre værdi, så ”10” således dækker over udbud med kontraktværdi på 9-10 mio. kr. Små virksomheder defineres som virksomheder med færre end 50 ansatte.</t>
    </r>
  </si>
  <si>
    <t>Små virksomheders andel af offentlige kontrakter</t>
  </si>
  <si>
    <t>Figur 1.4 Andel opdelte udbud (pct.)</t>
  </si>
  <si>
    <r>
      <t>Anm.:</t>
    </r>
    <r>
      <rPr>
        <sz val="8"/>
        <color rgb="FF650816"/>
        <rFont val="Cambria"/>
        <family val="1"/>
      </rPr>
      <t xml:space="preserve"> Baseret på 163 observationer for ordregivere og 188 observationer for vindende tilbudsgivere. Skillelinjen for den første kategori ”&lt;1” er sat til 1.006.628 kr., som var den laveste af EU’s tærskelværdier i 2017. Figuren tager udgangspunkt i offentlige kontrakter. Kontraktværdien angiver værdien for hele kontrakten for ordregiverne og den pågældende delkontrakt for vindende tilbudsgiver.</t>
    </r>
  </si>
  <si>
    <t>Figur 1.2 Udbudsprocedurer ved danske EU-udbud, 2015-2018, (pct.)</t>
  </si>
  <si>
    <t>Figur 1.3 Konkurrenceudsættelse af tjenesteydelser, 2012-2018, (pct.)</t>
  </si>
  <si>
    <r>
      <t>Anm.:</t>
    </r>
    <r>
      <rPr>
        <sz val="8"/>
        <color rgb="FF9E0B1D"/>
        <rFont val="Cambria"/>
        <family val="1"/>
      </rPr>
      <t xml:space="preserve"> Baseret på 543 vægtede besvarelser til annullerede udbud og delkontrakter 2016-2017. Beregningerne er vægtede. Respondenterne havde mulighed for at angive op til tre svar, hvorfor tallene summer til mere end 100 pct.  I gennemsnit er der 1,3 årsager pr. annullation.</t>
    </r>
  </si>
  <si>
    <r>
      <t>Anm:</t>
    </r>
    <r>
      <rPr>
        <sz val="8"/>
        <color rgb="FF650816"/>
        <rFont val="Cambria"/>
        <family val="1"/>
      </rPr>
      <t xml:space="preserve"> Baseret på 2.428 udbud, der er offentliggjort i 2018. Alle udbud er afsluttet inden 1. maj 2019 med en bekendtgørelse om indgået kontrakt. Der indgår både gennemførte og annullerede udbud. Opgørelsen indeholder både offentlige kontrakter og rammeaftaler. Kategorien ”Andre” indeholder Koncessionsdirektivet og Direktiv 2009/81/EF.</t>
    </r>
  </si>
  <si>
    <r>
      <t>Anm.:</t>
    </r>
    <r>
      <rPr>
        <sz val="8"/>
        <color rgb="FF9E0B1D"/>
        <rFont val="Cambria"/>
        <family val="1"/>
      </rPr>
      <t xml:space="preserve"> Baseret på alle udbud, der er offentliggjort i perioden 2015-2018. De fleksible udbudsprocedurer udgør procedurerne </t>
    </r>
    <r>
      <rPr>
        <i/>
        <sz val="8"/>
        <color rgb="FF9E0B1D"/>
        <rFont val="Cambria"/>
        <family val="1"/>
      </rPr>
      <t>udbud med forhandling</t>
    </r>
    <r>
      <rPr>
        <sz val="8"/>
        <color rgb="FF9E0B1D"/>
        <rFont val="Cambria"/>
        <family val="1"/>
      </rPr>
      <t xml:space="preserve">, </t>
    </r>
    <r>
      <rPr>
        <i/>
        <sz val="8"/>
        <color rgb="FF9E0B1D"/>
        <rFont val="Cambria"/>
        <family val="1"/>
      </rPr>
      <t>konkurrencepræget dialog</t>
    </r>
    <r>
      <rPr>
        <sz val="8"/>
        <color rgb="FF9E0B1D"/>
        <rFont val="Cambria"/>
        <family val="1"/>
      </rPr>
      <t xml:space="preserve"> og </t>
    </r>
    <r>
      <rPr>
        <i/>
        <sz val="8"/>
        <color rgb="FF9E0B1D"/>
        <rFont val="Cambria"/>
        <family val="1"/>
      </rPr>
      <t>innovationspartnerskab</t>
    </r>
    <r>
      <rPr>
        <sz val="8"/>
        <color rgb="FF9E0B1D"/>
        <rFont val="Cambria"/>
        <family val="1"/>
      </rPr>
      <t>. Der er desuden 12 udbud, der er uspecificeret i perioden 2016-2018. Bemærk, at antallet af udbudsbekendtgørelser i TED afviger fra antallet af bekendtgørelser om indgået kontrakt, som danner grundlag for de fleste figurer i kapitlet.</t>
    </r>
  </si>
  <si>
    <r>
      <t>Anm:</t>
    </r>
    <r>
      <rPr>
        <sz val="8"/>
        <color rgb="FF9E0B1D"/>
        <rFont val="Cambria"/>
        <family val="1"/>
      </rPr>
      <t xml:space="preserve"> Danske annonceringer af indkøb under tærskelværdierne med og uden klar grænseoverskridende interesse i perioden 2015-2018. Kategorien ”Andre” dækker over institutioner, der ikke falder ind under ”Stat”, ”Region” eller ”Kommune”. Det kan fx være offentligretlige organer eller offentlige virksomheder, der er omfattet af udbudsreglerne.</t>
    </r>
  </si>
  <si>
    <r>
      <t>Anm.:</t>
    </r>
    <r>
      <rPr>
        <sz val="8"/>
        <color rgb="FF9E0B1D"/>
        <rFont val="Cambria"/>
        <family val="1"/>
      </rPr>
      <t xml:space="preserve"> Baseret på 2.215 EU-udbud, der er offentliggjort i 2018. 15 udbud er udbudt af europæiske agenturer og indgår ikke i opgørelsen. Alle udbud er afsluttet inden 1. maj 2019 med en bekendtgørelse om indgået kontrakt. Opgørelsen indeholder både gennemførte og annullerede udbud. Både offentlige kontrakter og rammeaftaler indgår. Profylakser indgår ikke i opgørelsen.</t>
    </r>
  </si>
  <si>
    <r>
      <t>Anm.:</t>
    </r>
    <r>
      <rPr>
        <sz val="8"/>
        <color rgb="FF9E0B1D"/>
        <rFont val="Cambria"/>
        <family val="1"/>
      </rPr>
      <t xml:space="preserve"> Baseret på 2.230 EU-udbud, der er offentliggjort i 2018. Alle udbud er afsluttet inden 1. maj 2019 med en bekendtgørelse om indgået kontrakt. Opgørelsen indeholder både gennemførte og annullerede udbud. Både offentlige kontrakter og rammeaftaler indgår. Profylakser indgår ikke i opgørelsen.</t>
    </r>
  </si>
  <si>
    <t>a) Andel ud af alle EU-udbud</t>
  </si>
  <si>
    <t>b) Andel ud af kontraktsum</t>
  </si>
  <si>
    <r>
      <t>Anm.:</t>
    </r>
    <r>
      <rPr>
        <sz val="8"/>
        <color rgb="FF9E0B1D"/>
        <rFont val="Cambria"/>
        <family val="1"/>
      </rPr>
      <t xml:space="preserve"> Baseret på 8.908 udbud, der er offentliggjort i perioden 2015-2018. Alle udbud er afsluttet inden 1. maj 2019 med en bekendtgørelse om indgået kontrakt. Opgørelsen indeholder både annullerede og gennemførte udbud. Både offentlige kontrakter og rammeaftaler indgår. Profylakser indgår ikke i opgørelsen. </t>
    </r>
  </si>
  <si>
    <r>
      <t>Anm.:</t>
    </r>
    <r>
      <rPr>
        <sz val="8"/>
        <color rgb="FF9E0B1D"/>
        <rFont val="Cambria"/>
        <family val="1"/>
      </rPr>
      <t xml:space="preserve"> Baseret på 2.215 udbud, der er offentliggjort i 2018. 15 udbud er udbudt af europæiske agenturer og indgår ikke i opgørelsen. Alle udbud er afsluttet inden 1. maj 2019 med en bekendtgørelse om indgået kontrakt. Opgørelsen indeholder både gennemførte og annullerede udbud og både offentlige kontrakter og rammeaftaler. Profylakser indgår ikke i opgørelsen.</t>
    </r>
  </si>
  <si>
    <t>Figur 2.6 Andel opdelte udbud, 2015-2018, (pct.)</t>
  </si>
  <si>
    <r>
      <t>Anm.:</t>
    </r>
    <r>
      <rPr>
        <i/>
        <sz val="8"/>
        <color rgb="FF9E0B1D"/>
        <rFont val="Cambria"/>
        <family val="1"/>
      </rPr>
      <t xml:space="preserve"> </t>
    </r>
    <r>
      <rPr>
        <sz val="8"/>
        <color rgb="FF9E0B1D"/>
        <rFont val="Cambria"/>
        <family val="1"/>
      </rPr>
      <t>Baseret på 5.347 udbud og delkontrakter, der er offentliggjort i perioden 2015-2018. Kontrakterne er afsluttet med en bekendtgørelse om indgået kontrakt inden 1. maj 2019. Rammeaftaler, profylakser og annullerede udbud indgår ikke. Alle observationerne indeholder information omkring kontraktværdi. Tallene under søjlerne repræsenterer den øvre værdi, så ”10” således dækker over udbud med kontraktværdi på 9-10 mio. kr. Små virksomheder defineres som virksomheder med færre end 50 ansatte.</t>
    </r>
  </si>
  <si>
    <r>
      <t>Anm.:</t>
    </r>
    <r>
      <rPr>
        <sz val="8"/>
        <color rgb="FF650816"/>
        <rFont val="Cambria"/>
        <family val="1"/>
      </rPr>
      <t xml:space="preserve"> Baseret på 20. 688 udbud og delkontrakter, der er offentliggjort i perioden 2015-2018, herunder er 12.409 kontrakter tilknyttet en rammeaftale, mens 8. 279 kontrakter vedrører offentlige kontrakter. Kontrakterne er tildelt i en bekendtgørelse om indgået kontrakt senest 1. maj 2019. Opgørelsen indeholder ikke annullerede udbud eller profylakser. Små virksomheder er her defineret som virksomheder med færre end 50 ansatte.</t>
    </r>
  </si>
  <si>
    <r>
      <t>Anm.:</t>
    </r>
    <r>
      <rPr>
        <sz val="8"/>
        <color rgb="FF650816"/>
        <rFont val="Cambria"/>
        <family val="1"/>
      </rPr>
      <t xml:space="preserve"> Baseret på 4.637 udbud fordelt på 12. 464 kontrakter, der er offentliggjort i 2017-2018. Alle udbud er afsluttet inden 1. maj 2019 med en bekendtgørelse om indgået kontrakt. Både offentlige kontrakter og rammeaftaler indgår. Profylakser indgår ikke i opgørelsen.</t>
    </r>
  </si>
  <si>
    <t>Figur 2.10 Andel annullerede kontrakter i 2017 og 2018, (pct.)</t>
  </si>
  <si>
    <r>
      <t>Anm.:</t>
    </r>
    <r>
      <rPr>
        <sz val="8"/>
        <color rgb="FF650816"/>
        <rFont val="Cambria"/>
        <family val="1"/>
      </rPr>
      <t xml:space="preserve"> Baseret på 4.611 udbud fordelt på 12. 428 kontrakter, der er offentliggjort i 2017-2018. 26 udbud er udbudt af europæiske agenturer og indgår ikke i opgørelsen. Alle udbud er afsluttet inden 1. maj 2019 med en bekendtgørelse om indgået kontrakt. Både offentlige kontrakter og rammeaftaler indgår. Profylakser indgår ikke i opgørelsen.</t>
    </r>
  </si>
  <si>
    <r>
      <t>Anm.:</t>
    </r>
    <r>
      <rPr>
        <sz val="8"/>
        <color rgb="FF650816"/>
        <rFont val="Cambria"/>
        <family val="1"/>
      </rPr>
      <t xml:space="preserve"> Baseret på 2.683 udbud og delkontrakter, der er offentliggjort i 2017-2018. Alle udbuddene er gennemført og afsluttet inden 1. maj 2019 med en bekendtgørelse om indgået kontrakt. Kontrakterne er udbudt efter udbudsproceduren ”Offentligt udbud”. Der indgår ikke rammeaftaler, profylakser eller annullerede udbud i opgørelsen.  </t>
    </r>
  </si>
  <si>
    <r>
      <t>Anm.:</t>
    </r>
    <r>
      <rPr>
        <i/>
        <sz val="8"/>
        <color rgb="FF650816"/>
        <rFont val="Cambria"/>
        <family val="1"/>
      </rPr>
      <t xml:space="preserve"> </t>
    </r>
    <r>
      <rPr>
        <sz val="8"/>
        <color rgb="FF650816"/>
        <rFont val="Cambria"/>
        <family val="1"/>
      </rPr>
      <t xml:space="preserve">Baseret på 4.614 udbud, der er offentliggjort i perioden 2017-2018. Alle udbud er afsluttet inden 1. maj 2019 med en bekendtgørelse om indgået kontrakt. Opgørelsen indeholder både annullerede og gennemførte udbud. Både offentlige kontrakter og rammeaftaler indgår. Profylakser indgår ikke i opgørelsen. </t>
    </r>
  </si>
  <si>
    <r>
      <t>Anm.:</t>
    </r>
    <r>
      <rPr>
        <sz val="8"/>
        <color rgb="FF650816"/>
        <rFont val="Cambria"/>
        <family val="1"/>
      </rPr>
      <t xml:space="preserve"> Der findes ikke en opgørelse af offentlige virksomheders opgaver, som gør det muligt at se, hvad der kan og ikke kan konkurrenceudsættes. Offentlige virksomheder indgår ikke i figuren.</t>
    </r>
  </si>
  <si>
    <t>Figur 3.1 Offentlige tjenesteydelsesopgaver, 2018 (mia. kr.)</t>
  </si>
  <si>
    <t>Figur 2.15 Andel af rammeaftaler fordelt på ordregivertype, (pct.)</t>
  </si>
  <si>
    <t>Figur 2.14 Andelen af EU-udbud, der har tilknyttet en rammeaftale, 2015-2018, (pct.)</t>
  </si>
  <si>
    <t>Figur 2.14 Andel udbud med få tilbud (ét eller to) opdelt på ordregivertype, (pct.)</t>
  </si>
  <si>
    <t>Figur 2.12 Fordelingen af antal tilbud i 2018, (pct.)</t>
  </si>
  <si>
    <t>Figur 2.11 Andel annullerede udbud fordelt på ordregivertype, (pct.)</t>
  </si>
  <si>
    <t>Figur 2.9 Andelen af offentlige kontrakter, der vindes af små virksomheder, opdelt på kontraktværdiens størrelse, 2015-2018, (pct.)</t>
  </si>
  <si>
    <t>Figur 3.2 Konkurrenceudsættelsesgraden i stat, region og kommune, (pct.)</t>
  </si>
  <si>
    <t>Figur 3.3 Kommunernes konkurrenceudsættelsesgrad, 2014-2018, (pct.)</t>
  </si>
  <si>
    <t>Tabel 3.1 Sammenligning af ændringerne i kommunernes IKU, 2017 og 2018</t>
  </si>
  <si>
    <t>Figur 3.4 Kommunernes konkurrenceudsættelse ud fra kommunetype</t>
  </si>
  <si>
    <r>
      <t>Anm.:</t>
    </r>
    <r>
      <rPr>
        <i/>
        <sz val="8"/>
        <color rgb="FF650816"/>
        <rFont val="Cambria"/>
        <family val="1"/>
      </rPr>
      <t xml:space="preserve"> </t>
    </r>
    <r>
      <rPr>
        <sz val="8"/>
        <color rgb="FF650816"/>
        <rFont val="Cambria"/>
        <family val="1"/>
      </rPr>
      <t>Gennemsnittet er vægtet med kommunernes driftsomkostninger. Kommunetyperne er bestemt ud fra et klassifikationssystem på baggrund af 14 objektive kriterier.</t>
    </r>
    <r>
      <rPr>
        <vertAlign val="superscript"/>
        <sz val="8"/>
        <color rgb="FF650816"/>
        <rFont val="Cambria"/>
        <family val="1"/>
      </rPr>
      <t>8</t>
    </r>
  </si>
  <si>
    <t>Figur 3.5 Konkurrenceudsættelse og udbudsmulige opgaver på forskellige områder i kommunerne</t>
  </si>
  <si>
    <r>
      <t xml:space="preserve">Anm.: </t>
    </r>
    <r>
      <rPr>
        <sz val="8"/>
        <color rgb="FF650816"/>
        <rFont val="Cambria"/>
        <family val="1"/>
      </rPr>
      <t>De udbudsmulige opgaver omfatter kommunernes driftsomkostninger uden myndighedsopgaver.</t>
    </r>
  </si>
  <si>
    <t>Figur 3.6 Regionernes konkurrenceudsættelse, 2014-2018, (pct.)</t>
  </si>
  <si>
    <t>Figur 3.7 Regionernes konkurrenceudsættelse, 2017 og 2018</t>
  </si>
  <si>
    <t>Figur 3.8 Regionernes niveau for privat tjenesteydelsesindikator (PTI)</t>
  </si>
  <si>
    <t>Figur 3.9 Konkurrenceudsættelse og udbudsmulige opgaver på forskellige områder i regionerne</t>
  </si>
  <si>
    <r>
      <t xml:space="preserve">Anm.: </t>
    </r>
    <r>
      <rPr>
        <sz val="8"/>
        <color rgb="FF9E0B1D"/>
        <rFont val="Cambria"/>
        <family val="1"/>
      </rPr>
      <t>De udbudsmulige opgaver omfatter regionernes driftsomkostninger uden myndighedsopgaver.</t>
    </r>
  </si>
  <si>
    <t>Tabel 3.2 Regionernes konkurrenceudsættelse af kontoniveauer i 2018 (pct.)</t>
  </si>
  <si>
    <t>Figur 3.10 Statens konkurrenceudsættelsesgrad 2014-2018</t>
  </si>
  <si>
    <r>
      <t>Anm.:</t>
    </r>
    <r>
      <rPr>
        <sz val="8"/>
        <color rgb="FF650816"/>
        <rFont val="Cambria"/>
        <family val="1"/>
      </rPr>
      <t xml:space="preserve"> Omkostninger til Danmarks Domstole (bogføringskreds 12207) indgår ikke i opgørelsen af SIKU’en, da Moderniseringsstyrelsen vurderer, at omkostningerne hovedsageligt vedrører myndighedsopgaver.</t>
    </r>
  </si>
  <si>
    <t>Figur 3.11 Ministeriernes konkurrenceudsættelsesgrad, 2018</t>
  </si>
  <si>
    <r>
      <t>Anm.:</t>
    </r>
    <r>
      <rPr>
        <sz val="8"/>
        <color rgb="FF9E0B1D"/>
        <rFont val="Cambria"/>
        <family val="1"/>
      </rPr>
      <t xml:space="preserve"> Inddelingen af ressortområder i figuren følger inddelingen af ressortområder i 2018. Omkostninger til Danmarks Domstole (bogføringskreds 12207) indgår ikke i opgørelsen af SIKU’en, da Moderniseringsstyrelsen vurderer, at omkostningerne hovedsageligt vedrører myndighedsopgaver.</t>
    </r>
  </si>
  <si>
    <t>Figur 3.12 Statens driftsomkostninger fordelt på opgavetyper (pct.)</t>
  </si>
  <si>
    <r>
      <t>Anm.:</t>
    </r>
    <r>
      <rPr>
        <sz val="8"/>
        <color rgb="FF9E0B1D"/>
        <rFont val="Cambria"/>
        <family val="1"/>
      </rPr>
      <t xml:space="preserve"> Beregnet på baggrund af 96 respondenters angivelser af andelen af myndighedsopgaver. Udbudspotentialet er fundet residualt ud fra de to andre andele, dvs. konkurrenceudsatte opgaver og myndighedsopgaver. De 96 institutioner har driftsomkostninger for knap 45 mia. kr. i 2017, hvilket er 57 pct. af de samlede driftsomkostninger i staten. 11 institutioner har angivet myndighedsandele, der sammenlagt med andelen af konkurrenceudsatte opgaver (fra statens regnskab) udgjorde mere end 100 pct. af driftsomkostningerne. Af beregningsmæssige årsager er den selvrapporterede myndighedsandel i disse tilfælde korrigeret, så summen af konkurrenceudsatte opgaver og myndighedsopgaver ikke overstiger de samlede driftsomkostninger. Opgørelsen af myndighedsopgaveandelen er forbundet med betydelig usikkerhed.</t>
    </r>
  </si>
  <si>
    <t xml:space="preserve">Figur 3.13 SIKU’en med og uden korrektion for myndighedsopgaver, 2018 </t>
  </si>
  <si>
    <r>
      <t>Anm.:</t>
    </r>
    <r>
      <rPr>
        <sz val="8"/>
        <color rgb="FF9E0B1D"/>
        <rFont val="Cambria"/>
        <family val="1"/>
      </rPr>
      <t xml:space="preserve"> Den korrigerede SIKU tager udgangspunkt i besvarelser fra 96 statslige institutioner. Da der er tale om selvrapporterede skøn, er opgørelsen af den korrigerede SIKU forbundet med usikkerhed. Omkostninger til Danmarks Domstole (bogføringskreds 12207) indgår ikke i opgørelsen af SIKU’en, da Moderniseringsstyrelsen vurderer, at omkostningerne hovedsageligt vedrører myndighedsopgaver.</t>
    </r>
  </si>
  <si>
    <r>
      <t>Anm.:</t>
    </r>
    <r>
      <rPr>
        <sz val="8"/>
        <color rgb="FF650816"/>
        <rFont val="Cambria"/>
        <family val="1"/>
      </rPr>
      <t xml:space="preserve"> Ændringen i IKU er opgjort i procentpoint.</t>
    </r>
  </si>
  <si>
    <r>
      <t>Anm.:</t>
    </r>
    <r>
      <rPr>
        <sz val="9.5"/>
        <color rgb="FF650816"/>
        <rFont val="Cambria"/>
        <family val="1"/>
      </rPr>
      <t xml:space="preserve"> Baseret på 1.297 udbud og delkontrakter, der er offentliggjort i 2018. Alle udbuddene er gennemført og afsluttet inden 1. maj 2019 med en bekendtgørelse om indgået kontrakt. Kontrakterne er udbudt efter udbudsproceduren ”Offentligt udbud”. Rammeaftaler, profylakser og annullerede udbud indgår ikke i opgørelsen.</t>
    </r>
  </si>
  <si>
    <t>Figur 1.7  Årsager til annullationer af EU-udbud, (pct.)</t>
  </si>
  <si>
    <t>Figur 2.1 Andel udbud opdelt på direktiver, 2018, (pct.)</t>
  </si>
  <si>
    <t>Figur 2.2 Antal offentliggjorte EU-udbud i 2015-2018 fordelt på udbudsprocedurer</t>
  </si>
  <si>
    <t>Figur 2.4 Fordeling af ordregivertype ved EU-udbud, 2018 (pct.)</t>
  </si>
  <si>
    <t>Figur 2.5 Fordeling af danske EU-udbud på kontrakttype, 2018 (pct.)</t>
  </si>
  <si>
    <t>Figur 2.7 Andel udbud, der var opdelt i mindre delkontrakter i 2018, fordelt på ordregivertype, (pct.)</t>
  </si>
  <si>
    <t>Figur 2.8 Små virksomheders andel af danske EU-udbud, (pct.)</t>
  </si>
  <si>
    <t>Figur 1.6 Gennemsnitlige relative transaktionsomkostninger for EU-udbud fordelt på kontraktværdien, (pct.)</t>
  </si>
  <si>
    <t>Figur 1.5 Andel af offentlige kontrakter, der vindes af små virksomheder fordelt på kontraktværdiens størrelse, (pct.)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</si>
</sst>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 _k_r_._-;\-* #,##0.0\ _k_r_._-;_-* &quot;-&quot;??\ _k_r_._-;_-@_-"/>
    <numFmt numFmtId="166" formatCode="_-* #,##0.0_-;\-* #,##0.0_-;_-* &quot;-&quot;??_-;_-@_-"/>
    <numFmt numFmtId="167" formatCode="#,##0.0_ ;\-#,##0.0\ "/>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9.5"/>
      <color theme="1"/>
      <name val="Cambria"/>
      <family val="1"/>
    </font>
    <font>
      <b/>
      <sz val="7"/>
      <color rgb="FF650816"/>
      <name val="Cambria"/>
      <family val="1"/>
    </font>
    <font>
      <i/>
      <sz val="7"/>
      <color rgb="FF650816"/>
      <name val="Cambria"/>
      <family val="1"/>
    </font>
    <font>
      <sz val="9.5"/>
      <color rgb="FF670C12"/>
      <name val="Cambria"/>
      <family val="1"/>
    </font>
    <font>
      <b/>
      <sz val="9.5"/>
      <color rgb="FF670C12"/>
      <name val="Cambria"/>
      <family val="1"/>
    </font>
    <font>
      <b/>
      <sz val="21"/>
      <color rgb="FF9E0B1D"/>
      <name val="Cambria"/>
      <family val="1"/>
    </font>
    <font>
      <sz val="36"/>
      <color theme="1"/>
      <name val="Calibri"/>
      <family val="2"/>
      <scheme val="minor"/>
    </font>
    <font>
      <sz val="11"/>
      <color theme="0"/>
      <name val="Calibri"/>
      <family val="2"/>
      <scheme val="minor"/>
    </font>
    <font>
      <b/>
      <sz val="36"/>
      <color theme="0"/>
      <name val="Cambria"/>
      <family val="1"/>
    </font>
    <font>
      <sz val="36"/>
      <color theme="0"/>
      <name val="Calibri"/>
      <family val="2"/>
      <scheme val="minor"/>
    </font>
    <font>
      <sz val="9.5"/>
      <color rgb="FF9E0B1D"/>
      <name val="Cambria"/>
      <family val="1"/>
    </font>
    <font>
      <b/>
      <sz val="9.5"/>
      <color rgb="FF9E0B1D"/>
      <name val="Cambria"/>
      <family val="1"/>
    </font>
    <font>
      <b/>
      <i/>
      <sz val="9.5"/>
      <color rgb="FF9E0B1D"/>
      <name val="Cambria"/>
      <family val="1"/>
    </font>
    <font>
      <sz val="11"/>
      <color rgb="FF9E0B1D"/>
      <name val="Calibri"/>
      <family val="2"/>
      <scheme val="minor"/>
    </font>
    <font>
      <i/>
      <sz val="8"/>
      <color rgb="FF9E0B1D"/>
      <name val="Cambria"/>
      <family val="1"/>
    </font>
    <font>
      <b/>
      <sz val="8"/>
      <color rgb="FF9E0B1D"/>
      <name val="Cambria"/>
      <family val="1"/>
    </font>
    <font>
      <sz val="8"/>
      <color rgb="FF9E0B1D"/>
      <name val="Cambria"/>
      <family val="1"/>
    </font>
    <font>
      <sz val="7"/>
      <color theme="1"/>
      <name val="Calibri"/>
      <family val="2"/>
      <scheme val="minor"/>
    </font>
    <font>
      <sz val="8"/>
      <color theme="1"/>
      <name val="Calibri"/>
      <family val="2"/>
      <scheme val="minor"/>
    </font>
    <font>
      <b/>
      <sz val="8"/>
      <color rgb="FF650816"/>
      <name val="Cambria"/>
      <family val="1"/>
    </font>
    <font>
      <sz val="8"/>
      <color rgb="FF650816"/>
      <name val="Cambria"/>
      <family val="1"/>
    </font>
    <font>
      <i/>
      <sz val="8"/>
      <color rgb="FF650816"/>
      <name val="Cambria"/>
      <family val="1"/>
    </font>
    <font>
      <sz val="8"/>
      <color rgb="FF9E0B1D"/>
      <name val="Calibri"/>
      <family val="2"/>
      <scheme val="minor"/>
    </font>
    <font>
      <sz val="11"/>
      <color theme="1"/>
      <name val="Cambria"/>
      <family val="1"/>
    </font>
    <font>
      <i/>
      <sz val="8"/>
      <color rgb="FF9E0B1D"/>
      <name val="Calibri"/>
      <family val="2"/>
      <scheme val="minor"/>
    </font>
    <font>
      <b/>
      <sz val="11"/>
      <color rgb="FF9E0B1D"/>
      <name val="Calibri"/>
      <family val="2"/>
      <scheme val="minor"/>
    </font>
    <font>
      <vertAlign val="superscript"/>
      <sz val="8"/>
      <color rgb="FF650816"/>
      <name val="Cambria"/>
      <family val="1"/>
    </font>
    <font>
      <sz val="9.5"/>
      <color theme="1"/>
      <name val="Calibri"/>
      <family val="2"/>
      <scheme val="minor"/>
    </font>
    <font>
      <b/>
      <sz val="9.5"/>
      <color rgb="FF650816"/>
      <name val="Cambria"/>
      <family val="1"/>
    </font>
    <font>
      <sz val="9.5"/>
      <color rgb="FF650816"/>
      <name val="Cambria"/>
      <family val="1"/>
    </font>
  </fonts>
  <fills count="4">
    <fill>
      <patternFill patternType="none"/>
    </fill>
    <fill>
      <patternFill patternType="gray125"/>
    </fill>
    <fill>
      <patternFill patternType="solid">
        <fgColor rgb="FF9E0B1D"/>
        <bgColor indexed="64"/>
      </patternFill>
    </fill>
    <fill>
      <patternFill patternType="solid">
        <fgColor theme="0"/>
        <bgColor indexed="64"/>
      </patternFill>
    </fill>
  </fills>
  <borders count="3">
    <border>
      <left/>
      <right/>
      <top/>
      <bottom/>
      <diagonal/>
    </border>
    <border>
      <left/>
      <right/>
      <top/>
      <bottom style="medium">
        <color rgb="FF670C12"/>
      </bottom>
      <diagonal/>
    </border>
    <border>
      <left/>
      <right/>
      <top style="medium">
        <color rgb="FF670C1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2" borderId="0" xfId="0" applyFill="1"/>
    <xf numFmtId="0" fontId="9" fillId="2" borderId="0" xfId="0" applyFont="1" applyFill="1"/>
    <xf numFmtId="0" fontId="11" fillId="2" borderId="0" xfId="0" applyFont="1" applyFill="1" applyAlignment="1">
      <alignment vertical="center"/>
    </xf>
    <xf numFmtId="0" fontId="10" fillId="2" borderId="0" xfId="0" applyFont="1" applyFill="1"/>
    <xf numFmtId="0" fontId="12" fillId="2" borderId="0" xfId="0" applyFont="1" applyFill="1"/>
    <xf numFmtId="0" fontId="8" fillId="3" borderId="0" xfId="0" applyFont="1" applyFill="1" applyAlignment="1">
      <alignment vertical="center"/>
    </xf>
    <xf numFmtId="0" fontId="9" fillId="3" borderId="0" xfId="0" applyFont="1" applyFill="1"/>
    <xf numFmtId="0" fontId="0" fillId="3" borderId="0" xfId="0" applyFill="1"/>
    <xf numFmtId="0" fontId="13" fillId="3" borderId="0" xfId="0" applyFont="1" applyFill="1" applyAlignment="1">
      <alignment vertical="center"/>
    </xf>
    <xf numFmtId="0" fontId="6" fillId="3" borderId="0" xfId="0" applyFont="1" applyFill="1" applyAlignment="1">
      <alignment vertical="center"/>
    </xf>
    <xf numFmtId="0" fontId="4" fillId="3" borderId="0" xfId="0" applyFont="1" applyFill="1" applyAlignment="1">
      <alignment vertical="center"/>
    </xf>
    <xf numFmtId="0" fontId="3" fillId="3" borderId="0" xfId="0" applyFont="1" applyFill="1"/>
    <xf numFmtId="0" fontId="13" fillId="3" borderId="0" xfId="0" applyFont="1" applyFill="1"/>
    <xf numFmtId="0" fontId="17" fillId="3" borderId="0" xfId="0" applyFont="1" applyFill="1"/>
    <xf numFmtId="0" fontId="17" fillId="0" borderId="0" xfId="0" applyFont="1"/>
    <xf numFmtId="0" fontId="20" fillId="3" borderId="0" xfId="0" applyFont="1" applyFill="1"/>
    <xf numFmtId="0" fontId="17" fillId="3" borderId="0" xfId="0" applyFont="1" applyFill="1" applyAlignment="1">
      <alignment vertical="center" wrapText="1"/>
    </xf>
    <xf numFmtId="0" fontId="4" fillId="3" borderId="0" xfId="0" applyFont="1" applyFill="1" applyAlignment="1">
      <alignment vertical="center" wrapText="1"/>
    </xf>
    <xf numFmtId="0" fontId="17" fillId="3" borderId="0" xfId="0" applyFont="1" applyFill="1" applyAlignment="1">
      <alignment vertical="center"/>
    </xf>
    <xf numFmtId="0" fontId="18" fillId="3" borderId="0" xfId="0" applyFont="1" applyFill="1" applyAlignment="1">
      <alignment vertical="center"/>
    </xf>
    <xf numFmtId="0" fontId="21" fillId="3" borderId="0" xfId="0" applyFont="1" applyFill="1"/>
    <xf numFmtId="0" fontId="14" fillId="3" borderId="0" xfId="0" applyFont="1" applyFill="1" applyAlignment="1"/>
    <xf numFmtId="0" fontId="16" fillId="3" borderId="0" xfId="0" applyFont="1" applyFill="1"/>
    <xf numFmtId="0" fontId="2" fillId="3" borderId="0" xfId="0" applyFont="1" applyFill="1"/>
    <xf numFmtId="0" fontId="22" fillId="3" borderId="0" xfId="0" applyFont="1" applyFill="1" applyAlignment="1">
      <alignment vertical="center"/>
    </xf>
    <xf numFmtId="0" fontId="24" fillId="3" borderId="0" xfId="0" applyFont="1" applyFill="1" applyBorder="1" applyAlignment="1">
      <alignment vertical="center"/>
    </xf>
    <xf numFmtId="0" fontId="21" fillId="3" borderId="0" xfId="0" applyFont="1" applyFill="1" applyAlignment="1"/>
    <xf numFmtId="0" fontId="25" fillId="3" borderId="0" xfId="0" applyFont="1" applyFill="1"/>
    <xf numFmtId="0" fontId="25" fillId="3" borderId="0" xfId="0" applyFont="1" applyFill="1" applyAlignment="1"/>
    <xf numFmtId="0" fontId="0" fillId="3" borderId="0" xfId="0" applyFill="1" applyAlignment="1">
      <alignment horizontal="left" vertical="top"/>
    </xf>
    <xf numFmtId="0" fontId="18" fillId="3" borderId="0" xfId="0" applyFont="1" applyFill="1" applyAlignment="1">
      <alignment horizontal="left" vertical="top"/>
    </xf>
    <xf numFmtId="0" fontId="25" fillId="3" borderId="0" xfId="0" applyFont="1" applyFill="1" applyAlignment="1">
      <alignment horizontal="left" vertical="top"/>
    </xf>
    <xf numFmtId="0" fontId="26" fillId="3" borderId="0" xfId="0" applyFont="1" applyFill="1"/>
    <xf numFmtId="0" fontId="17" fillId="3" borderId="0" xfId="0" applyFont="1" applyFill="1" applyAlignment="1"/>
    <xf numFmtId="0" fontId="24" fillId="3" borderId="0" xfId="0" applyFont="1" applyFill="1" applyAlignment="1">
      <alignment vertical="center"/>
    </xf>
    <xf numFmtId="0" fontId="27" fillId="3" borderId="0" xfId="0" applyFont="1" applyFill="1"/>
    <xf numFmtId="0" fontId="19" fillId="3" borderId="0" xfId="0" applyFont="1" applyFill="1" applyAlignment="1">
      <alignment vertical="center"/>
    </xf>
    <xf numFmtId="0" fontId="0" fillId="3" borderId="0" xfId="0" applyFill="1" applyAlignment="1">
      <alignment wrapText="1"/>
    </xf>
    <xf numFmtId="0" fontId="18" fillId="3" borderId="0" xfId="0" applyFont="1" applyFill="1" applyAlignment="1">
      <alignment vertical="center" wrapText="1"/>
    </xf>
    <xf numFmtId="0" fontId="19" fillId="3" borderId="0" xfId="0" applyFont="1" applyFill="1" applyAlignment="1">
      <alignment vertical="center" wrapText="1"/>
    </xf>
    <xf numFmtId="0" fontId="17" fillId="3" borderId="0" xfId="0" applyFont="1" applyFill="1" applyAlignment="1">
      <alignment wrapText="1"/>
    </xf>
    <xf numFmtId="0" fontId="5" fillId="3" borderId="0" xfId="0" applyFont="1" applyFill="1" applyAlignment="1">
      <alignment vertical="center"/>
    </xf>
    <xf numFmtId="0" fontId="13" fillId="3" borderId="0" xfId="0" applyFont="1" applyFill="1" applyBorder="1" applyAlignment="1">
      <alignment vertical="center"/>
    </xf>
    <xf numFmtId="0" fontId="5" fillId="3" borderId="1" xfId="0" applyFont="1" applyFill="1" applyBorder="1" applyAlignment="1">
      <alignment vertical="center"/>
    </xf>
    <xf numFmtId="0" fontId="14" fillId="3" borderId="0" xfId="0" applyFont="1" applyFill="1"/>
    <xf numFmtId="0" fontId="28" fillId="3" borderId="0" xfId="0" applyFont="1" applyFill="1"/>
    <xf numFmtId="0" fontId="7" fillId="3" borderId="0" xfId="0" applyFont="1" applyFill="1" applyBorder="1" applyAlignment="1">
      <alignment vertical="center"/>
    </xf>
    <xf numFmtId="0" fontId="14" fillId="3" borderId="0" xfId="0" applyFont="1" applyFill="1" applyAlignment="1">
      <alignment vertical="center"/>
    </xf>
    <xf numFmtId="0" fontId="7" fillId="3" borderId="0" xfId="0" applyFont="1" applyFill="1" applyAlignment="1">
      <alignment vertical="center"/>
    </xf>
    <xf numFmtId="0" fontId="14" fillId="3" borderId="0" xfId="0" applyFont="1" applyFill="1" applyBorder="1" applyAlignment="1">
      <alignment vertical="center"/>
    </xf>
    <xf numFmtId="0" fontId="14" fillId="3" borderId="2" xfId="0" applyFont="1" applyFill="1" applyBorder="1" applyAlignment="1">
      <alignment vertical="center"/>
    </xf>
    <xf numFmtId="0" fontId="21" fillId="3" borderId="0" xfId="0" applyFont="1" applyFill="1" applyBorder="1"/>
    <xf numFmtId="0" fontId="25" fillId="3" borderId="0" xfId="0" applyFont="1" applyFill="1" applyBorder="1"/>
    <xf numFmtId="0" fontId="28" fillId="3" borderId="0" xfId="0" applyFont="1" applyFill="1" applyBorder="1"/>
    <xf numFmtId="0" fontId="3" fillId="3" borderId="0" xfId="0" applyFont="1" applyFill="1" applyBorder="1"/>
    <xf numFmtId="164" fontId="3" fillId="3" borderId="0" xfId="0" applyNumberFormat="1" applyFont="1" applyFill="1" applyBorder="1"/>
    <xf numFmtId="0" fontId="3" fillId="3" borderId="0" xfId="0" applyFont="1" applyFill="1" applyBorder="1" applyAlignment="1"/>
    <xf numFmtId="0" fontId="30" fillId="3" borderId="0" xfId="0" applyFont="1" applyFill="1" applyBorder="1"/>
    <xf numFmtId="0" fontId="30" fillId="3" borderId="0" xfId="0" applyFont="1" applyFill="1"/>
    <xf numFmtId="0" fontId="30" fillId="3" borderId="0" xfId="0" applyFont="1" applyFill="1" applyBorder="1" applyAlignment="1">
      <alignment vertical="top"/>
    </xf>
    <xf numFmtId="164" fontId="30" fillId="3" borderId="0" xfId="2" applyNumberFormat="1" applyFont="1" applyFill="1" applyBorder="1"/>
    <xf numFmtId="164" fontId="30" fillId="3" borderId="0" xfId="0" applyNumberFormat="1" applyFont="1" applyFill="1" applyBorder="1"/>
    <xf numFmtId="0" fontId="30" fillId="3" borderId="0" xfId="0" applyFont="1" applyFill="1" applyBorder="1" applyAlignment="1">
      <alignment horizontal="left"/>
    </xf>
    <xf numFmtId="164" fontId="3" fillId="3" borderId="0" xfId="0" applyNumberFormat="1" applyFont="1" applyFill="1"/>
    <xf numFmtId="165" fontId="3" fillId="3" borderId="0" xfId="1" applyNumberFormat="1" applyFont="1" applyFill="1"/>
    <xf numFmtId="0" fontId="3" fillId="3" borderId="0" xfId="0" applyFont="1" applyFill="1" applyAlignment="1">
      <alignment horizontal="right"/>
    </xf>
    <xf numFmtId="0" fontId="31" fillId="3" borderId="0" xfId="0" applyFont="1" applyFill="1" applyAlignment="1">
      <alignment vertical="center"/>
    </xf>
    <xf numFmtId="167" fontId="3" fillId="3" borderId="0" xfId="1" applyNumberFormat="1" applyFont="1" applyFill="1" applyAlignment="1">
      <alignment horizontal="right"/>
    </xf>
    <xf numFmtId="0" fontId="3" fillId="3" borderId="0" xfId="0" applyFont="1" applyFill="1" applyAlignment="1">
      <alignment wrapText="1"/>
    </xf>
    <xf numFmtId="164" fontId="3" fillId="3" borderId="0" xfId="0" applyNumberFormat="1" applyFont="1" applyFill="1" applyAlignment="1">
      <alignment wrapText="1"/>
    </xf>
    <xf numFmtId="166" fontId="3" fillId="3" borderId="0" xfId="1" applyNumberFormat="1" applyFont="1" applyFill="1" applyAlignment="1">
      <alignment wrapText="1"/>
    </xf>
    <xf numFmtId="1" fontId="3" fillId="3" borderId="0" xfId="0" applyNumberFormat="1" applyFont="1" applyFill="1" applyBorder="1"/>
    <xf numFmtId="3" fontId="3" fillId="3" borderId="0" xfId="0" applyNumberFormat="1" applyFont="1" applyFill="1"/>
    <xf numFmtId="1" fontId="3" fillId="3" borderId="0" xfId="0" applyNumberFormat="1" applyFont="1" applyFill="1"/>
    <xf numFmtId="3" fontId="3" fillId="3" borderId="0" xfId="1" applyNumberFormat="1" applyFont="1" applyFill="1"/>
    <xf numFmtId="0" fontId="14" fillId="3" borderId="0" xfId="0" applyFont="1" applyFill="1" applyBorder="1"/>
    <xf numFmtId="0" fontId="28" fillId="3" borderId="0" xfId="0" applyFont="1" applyFill="1" applyAlignment="1">
      <alignment wrapText="1"/>
    </xf>
    <xf numFmtId="0" fontId="2" fillId="3" borderId="0" xfId="0" applyFont="1" applyFill="1" applyAlignment="1">
      <alignment wrapText="1"/>
    </xf>
    <xf numFmtId="165" fontId="28" fillId="3" borderId="0" xfId="1" applyNumberFormat="1" applyFont="1" applyFill="1"/>
    <xf numFmtId="0" fontId="2" fillId="3" borderId="0" xfId="0" applyFont="1" applyFill="1" applyAlignment="1">
      <alignment horizontal="left" vertical="top"/>
    </xf>
    <xf numFmtId="0" fontId="3" fillId="3" borderId="0" xfId="0" applyFont="1" applyFill="1" applyAlignment="1">
      <alignment horizontal="left" vertical="top"/>
    </xf>
    <xf numFmtId="167" fontId="3" fillId="3" borderId="0" xfId="1" applyNumberFormat="1" applyFont="1" applyFill="1" applyAlignment="1">
      <alignment horizontal="left" vertical="top"/>
    </xf>
    <xf numFmtId="164" fontId="3" fillId="3" borderId="0" xfId="0" applyNumberFormat="1" applyFont="1" applyFill="1" applyAlignment="1">
      <alignment horizontal="right"/>
    </xf>
    <xf numFmtId="0" fontId="14" fillId="3" borderId="0" xfId="0" applyFont="1" applyFill="1" applyAlignment="1">
      <alignment horizontal="center"/>
    </xf>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9E0B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workbookViewId="0">
      <selection activeCell="A9" sqref="A9"/>
    </sheetView>
  </sheetViews>
  <sheetFormatPr defaultRowHeight="15" x14ac:dyDescent="0.25"/>
  <cols>
    <col min="1" max="1" width="48.42578125" customWidth="1"/>
    <col min="2" max="2" width="48.5703125" customWidth="1"/>
  </cols>
  <sheetData>
    <row r="1" spans="1:11" s="1" customFormat="1" ht="45" x14ac:dyDescent="0.25">
      <c r="A1" s="3" t="s">
        <v>54</v>
      </c>
      <c r="B1" s="4"/>
    </row>
    <row r="2" spans="1:11" s="1" customFormat="1" ht="46.5" x14ac:dyDescent="0.7">
      <c r="A2" s="3" t="s">
        <v>55</v>
      </c>
      <c r="B2" s="5"/>
      <c r="C2" s="2"/>
    </row>
    <row r="3" spans="1:11" s="8" customFormat="1" ht="36.75" customHeight="1" x14ac:dyDescent="0.7">
      <c r="A3" s="6" t="s">
        <v>53</v>
      </c>
      <c r="B3" s="7"/>
      <c r="C3" s="7"/>
    </row>
    <row r="4" spans="1:11" s="8" customFormat="1" x14ac:dyDescent="0.25">
      <c r="A4" s="9" t="s">
        <v>248</v>
      </c>
    </row>
    <row r="5" spans="1:11" s="8" customFormat="1" x14ac:dyDescent="0.25">
      <c r="A5" s="9" t="s">
        <v>249</v>
      </c>
    </row>
    <row r="6" spans="1:11" s="8" customFormat="1" x14ac:dyDescent="0.25">
      <c r="A6" s="9" t="s">
        <v>250</v>
      </c>
    </row>
    <row r="7" spans="1:11" s="8" customFormat="1" x14ac:dyDescent="0.25">
      <c r="A7" s="9" t="s">
        <v>251</v>
      </c>
    </row>
    <row r="8" spans="1:11" s="8" customFormat="1" x14ac:dyDescent="0.25">
      <c r="A8" s="9" t="s">
        <v>252</v>
      </c>
    </row>
    <row r="9" spans="1:11" s="8" customFormat="1" x14ac:dyDescent="0.25">
      <c r="A9" s="9" t="s">
        <v>253</v>
      </c>
      <c r="B9" s="10"/>
      <c r="C9" s="10"/>
      <c r="D9" s="10"/>
      <c r="E9" s="10"/>
      <c r="F9" s="10"/>
      <c r="G9" s="10"/>
      <c r="H9" s="10"/>
      <c r="I9" s="10"/>
      <c r="J9" s="10"/>
      <c r="K9" s="10"/>
    </row>
    <row r="10" spans="1:11" s="8" customFormat="1" ht="26.25" x14ac:dyDescent="0.25">
      <c r="A10" s="6" t="s">
        <v>56</v>
      </c>
      <c r="B10" s="10"/>
      <c r="C10" s="10"/>
      <c r="D10" s="10"/>
      <c r="E10" s="10"/>
      <c r="F10" s="10"/>
      <c r="G10" s="10"/>
      <c r="H10" s="10"/>
      <c r="I10" s="10"/>
      <c r="J10" s="10"/>
      <c r="K10" s="10"/>
    </row>
    <row r="11" spans="1:11" s="8" customFormat="1" x14ac:dyDescent="0.25">
      <c r="A11" s="9" t="s">
        <v>254</v>
      </c>
    </row>
    <row r="12" spans="1:11" s="8" customFormat="1" x14ac:dyDescent="0.25">
      <c r="A12" s="9" t="s">
        <v>255</v>
      </c>
    </row>
    <row r="13" spans="1:11" s="8" customFormat="1" x14ac:dyDescent="0.25">
      <c r="A13" s="9" t="s">
        <v>256</v>
      </c>
    </row>
    <row r="14" spans="1:11" s="8" customFormat="1" x14ac:dyDescent="0.25">
      <c r="A14" s="9" t="s">
        <v>257</v>
      </c>
    </row>
    <row r="15" spans="1:11" s="8" customFormat="1" x14ac:dyDescent="0.25">
      <c r="A15" s="9" t="s">
        <v>258</v>
      </c>
    </row>
    <row r="16" spans="1:11" s="8" customFormat="1" x14ac:dyDescent="0.25">
      <c r="A16" s="9" t="s">
        <v>259</v>
      </c>
    </row>
    <row r="17" spans="1:1" s="8" customFormat="1" x14ac:dyDescent="0.25">
      <c r="A17" s="9" t="s">
        <v>260</v>
      </c>
    </row>
    <row r="18" spans="1:1" s="8" customFormat="1" x14ac:dyDescent="0.25">
      <c r="A18" s="9" t="s">
        <v>261</v>
      </c>
    </row>
    <row r="19" spans="1:1" s="8" customFormat="1" x14ac:dyDescent="0.25">
      <c r="A19" s="9" t="s">
        <v>262</v>
      </c>
    </row>
    <row r="20" spans="1:1" s="8" customFormat="1" x14ac:dyDescent="0.25">
      <c r="A20" s="9" t="s">
        <v>263</v>
      </c>
    </row>
    <row r="21" spans="1:1" s="8" customFormat="1" x14ac:dyDescent="0.25">
      <c r="A21" s="9" t="s">
        <v>264</v>
      </c>
    </row>
    <row r="22" spans="1:1" s="8" customFormat="1" x14ac:dyDescent="0.25">
      <c r="A22" s="9" t="s">
        <v>265</v>
      </c>
    </row>
    <row r="23" spans="1:1" s="8" customFormat="1" x14ac:dyDescent="0.25">
      <c r="A23" s="9" t="s">
        <v>266</v>
      </c>
    </row>
    <row r="24" spans="1:1" s="8" customFormat="1" x14ac:dyDescent="0.25">
      <c r="A24" s="9" t="s">
        <v>267</v>
      </c>
    </row>
    <row r="25" spans="1:1" s="8" customFormat="1" x14ac:dyDescent="0.25">
      <c r="A25" s="9" t="s">
        <v>268</v>
      </c>
    </row>
    <row r="26" spans="1:1" s="8" customFormat="1" ht="26.25" x14ac:dyDescent="0.25">
      <c r="A26" s="6" t="s">
        <v>51</v>
      </c>
    </row>
    <row r="27" spans="1:1" s="8" customFormat="1" x14ac:dyDescent="0.25">
      <c r="A27" s="9" t="s">
        <v>269</v>
      </c>
    </row>
    <row r="28" spans="1:1" s="8" customFormat="1" x14ac:dyDescent="0.25">
      <c r="A28" s="9" t="s">
        <v>270</v>
      </c>
    </row>
    <row r="29" spans="1:1" s="8" customFormat="1" x14ac:dyDescent="0.25">
      <c r="A29" s="9" t="s">
        <v>271</v>
      </c>
    </row>
    <row r="30" spans="1:1" s="8" customFormat="1" x14ac:dyDescent="0.25">
      <c r="A30" s="9" t="s">
        <v>272</v>
      </c>
    </row>
    <row r="31" spans="1:1" s="8" customFormat="1" x14ac:dyDescent="0.25">
      <c r="A31" s="9" t="s">
        <v>273</v>
      </c>
    </row>
    <row r="32" spans="1:1" s="8" customFormat="1" x14ac:dyDescent="0.25">
      <c r="A32" s="9" t="s">
        <v>274</v>
      </c>
    </row>
    <row r="33" spans="1:1" s="8" customFormat="1" x14ac:dyDescent="0.25">
      <c r="A33" s="9" t="s">
        <v>275</v>
      </c>
    </row>
    <row r="34" spans="1:1" s="8" customFormat="1" x14ac:dyDescent="0.25">
      <c r="A34" s="9" t="s">
        <v>276</v>
      </c>
    </row>
    <row r="35" spans="1:1" s="8" customFormat="1" x14ac:dyDescent="0.25">
      <c r="A35" s="9" t="s">
        <v>277</v>
      </c>
    </row>
    <row r="36" spans="1:1" s="8" customFormat="1" x14ac:dyDescent="0.25">
      <c r="A36" s="9" t="s">
        <v>278</v>
      </c>
    </row>
    <row r="37" spans="1:1" s="8" customFormat="1" x14ac:dyDescent="0.25">
      <c r="A37" s="9" t="s">
        <v>279</v>
      </c>
    </row>
    <row r="38" spans="1:1" s="8" customFormat="1" x14ac:dyDescent="0.25">
      <c r="A38" s="9" t="s">
        <v>280</v>
      </c>
    </row>
    <row r="39" spans="1:1" s="8" customFormat="1" x14ac:dyDescent="0.25">
      <c r="A39" s="9" t="s">
        <v>281</v>
      </c>
    </row>
    <row r="40" spans="1:1" s="8" customFormat="1" x14ac:dyDescent="0.25">
      <c r="A40" s="9" t="s">
        <v>282</v>
      </c>
    </row>
    <row r="41" spans="1:1" s="8" customFormat="1" x14ac:dyDescent="0.25">
      <c r="A41" s="9" t="s">
        <v>283</v>
      </c>
    </row>
    <row r="42" spans="1:1" s="8" customFormat="1" x14ac:dyDescent="0.25">
      <c r="A42" s="10"/>
    </row>
    <row r="43" spans="1:1" s="8" customFormat="1" x14ac:dyDescent="0.25">
      <c r="A43" s="10" t="s">
        <v>52</v>
      </c>
    </row>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I25" sqref="I25"/>
    </sheetView>
  </sheetViews>
  <sheetFormatPr defaultRowHeight="15" x14ac:dyDescent="0.25"/>
  <cols>
    <col min="1" max="1" width="30.140625" style="8" customWidth="1"/>
    <col min="2" max="16384" width="9.140625" style="8"/>
  </cols>
  <sheetData>
    <row r="1" spans="1:5" s="46" customFormat="1" x14ac:dyDescent="0.25">
      <c r="A1" s="45" t="s">
        <v>347</v>
      </c>
    </row>
    <row r="2" spans="1:5" s="12" customFormat="1" ht="12.75" x14ac:dyDescent="0.2">
      <c r="A2" s="73"/>
      <c r="B2" s="74">
        <v>2015</v>
      </c>
      <c r="C2" s="74">
        <v>2016</v>
      </c>
      <c r="D2" s="74">
        <v>2017</v>
      </c>
      <c r="E2" s="74">
        <v>2018</v>
      </c>
    </row>
    <row r="3" spans="1:5" s="12" customFormat="1" ht="12.75" x14ac:dyDescent="0.2">
      <c r="A3" s="73" t="s">
        <v>0</v>
      </c>
      <c r="B3" s="75">
        <v>1510</v>
      </c>
      <c r="C3" s="75">
        <v>1359</v>
      </c>
      <c r="D3" s="75">
        <v>1634</v>
      </c>
      <c r="E3" s="75">
        <v>1648</v>
      </c>
    </row>
    <row r="4" spans="1:5" s="12" customFormat="1" ht="12.75" x14ac:dyDescent="0.2">
      <c r="A4" s="73" t="s">
        <v>1</v>
      </c>
      <c r="B4" s="75">
        <v>1090</v>
      </c>
      <c r="C4" s="75">
        <v>473</v>
      </c>
      <c r="D4" s="75">
        <v>547</v>
      </c>
      <c r="E4" s="75">
        <v>462</v>
      </c>
    </row>
    <row r="5" spans="1:5" s="12" customFormat="1" ht="12.75" x14ac:dyDescent="0.2">
      <c r="A5" s="73" t="s">
        <v>2</v>
      </c>
      <c r="B5" s="75">
        <v>335</v>
      </c>
      <c r="C5" s="75">
        <v>338</v>
      </c>
      <c r="D5" s="75">
        <v>483</v>
      </c>
      <c r="E5" s="75">
        <v>523</v>
      </c>
    </row>
    <row r="6" spans="1:5" s="12" customFormat="1" ht="12.75" x14ac:dyDescent="0.2">
      <c r="A6" s="73" t="s">
        <v>3</v>
      </c>
      <c r="B6" s="75">
        <f>SUM(B3:B5)</f>
        <v>2935</v>
      </c>
      <c r="C6" s="75">
        <f>SUM(C3:C5)</f>
        <v>2170</v>
      </c>
      <c r="D6" s="75">
        <f>SUM(D3:D5)</f>
        <v>2664</v>
      </c>
      <c r="E6" s="75">
        <f>SUM(E3:E5)</f>
        <v>2633</v>
      </c>
    </row>
    <row r="7" spans="1:5" s="29" customFormat="1" ht="19.5" customHeight="1" x14ac:dyDescent="0.2">
      <c r="A7" s="20" t="s">
        <v>298</v>
      </c>
      <c r="B7" s="20"/>
      <c r="C7" s="20"/>
      <c r="D7" s="20"/>
      <c r="E7" s="20"/>
    </row>
    <row r="8" spans="1:5" s="28" customFormat="1" ht="19.5" customHeight="1" x14ac:dyDescent="0.2">
      <c r="A8" s="19" t="s">
        <v>45</v>
      </c>
      <c r="B8" s="19"/>
      <c r="C8" s="19"/>
      <c r="D8" s="19"/>
      <c r="E8" s="19"/>
    </row>
  </sheetData>
  <pageMargins left="0.7" right="0.7" top="0.75" bottom="0.75" header="0.3" footer="0.3"/>
  <ignoredErrors>
    <ignoredError sqref="B6:E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I16" sqref="I16"/>
    </sheetView>
  </sheetViews>
  <sheetFormatPr defaultRowHeight="15" x14ac:dyDescent="0.25"/>
  <cols>
    <col min="1" max="16384" width="9.140625" style="8"/>
  </cols>
  <sheetData>
    <row r="1" spans="1:5" s="46" customFormat="1" x14ac:dyDescent="0.25">
      <c r="A1" s="76" t="s">
        <v>71</v>
      </c>
      <c r="B1" s="54"/>
      <c r="C1" s="54"/>
      <c r="D1" s="54"/>
      <c r="E1" s="54"/>
    </row>
    <row r="2" spans="1:5" s="12" customFormat="1" ht="12.75" x14ac:dyDescent="0.2">
      <c r="A2" s="55"/>
      <c r="B2" s="55" t="s">
        <v>29</v>
      </c>
      <c r="C2" s="55" t="s">
        <v>31</v>
      </c>
      <c r="D2" s="55" t="s">
        <v>30</v>
      </c>
      <c r="E2" s="55" t="s">
        <v>72</v>
      </c>
    </row>
    <row r="3" spans="1:5" s="12" customFormat="1" ht="12.75" x14ac:dyDescent="0.2">
      <c r="A3" s="55">
        <v>2015</v>
      </c>
      <c r="B3" s="55">
        <v>257</v>
      </c>
      <c r="C3" s="55">
        <v>487</v>
      </c>
      <c r="D3" s="55">
        <v>103</v>
      </c>
      <c r="E3" s="55">
        <v>252</v>
      </c>
    </row>
    <row r="4" spans="1:5" s="12" customFormat="1" ht="12.75" x14ac:dyDescent="0.2">
      <c r="A4" s="55">
        <v>2016</v>
      </c>
      <c r="B4" s="55">
        <v>414</v>
      </c>
      <c r="C4" s="55">
        <v>182</v>
      </c>
      <c r="D4" s="55">
        <v>22</v>
      </c>
      <c r="E4" s="55">
        <v>137</v>
      </c>
    </row>
    <row r="5" spans="1:5" s="12" customFormat="1" ht="12.75" x14ac:dyDescent="0.2">
      <c r="A5" s="55">
        <v>2017</v>
      </c>
      <c r="B5" s="55">
        <v>231</v>
      </c>
      <c r="C5" s="55">
        <v>139</v>
      </c>
      <c r="D5" s="55">
        <v>27</v>
      </c>
      <c r="E5" s="55">
        <v>210</v>
      </c>
    </row>
    <row r="6" spans="1:5" s="12" customFormat="1" ht="12.75" x14ac:dyDescent="0.2">
      <c r="A6" s="55">
        <v>2018</v>
      </c>
      <c r="B6" s="72">
        <v>284</v>
      </c>
      <c r="C6" s="72">
        <v>167</v>
      </c>
      <c r="D6" s="72">
        <v>15</v>
      </c>
      <c r="E6" s="72">
        <v>195</v>
      </c>
    </row>
    <row r="7" spans="1:5" s="28" customFormat="1" ht="11.25" x14ac:dyDescent="0.2">
      <c r="A7" s="20" t="s">
        <v>299</v>
      </c>
    </row>
    <row r="8" spans="1:5" s="36" customFormat="1" ht="11.25" x14ac:dyDescent="0.2">
      <c r="A8" s="14" t="s">
        <v>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G29" sqref="G29"/>
    </sheetView>
  </sheetViews>
  <sheetFormatPr defaultRowHeight="15" x14ac:dyDescent="0.25"/>
  <cols>
    <col min="1" max="1" width="57" style="8" bestFit="1" customWidth="1"/>
    <col min="2" max="3" width="15.5703125" style="38" customWidth="1"/>
    <col min="4" max="16384" width="9.140625" style="8"/>
  </cols>
  <sheetData>
    <row r="1" spans="1:3" s="46" customFormat="1" x14ac:dyDescent="0.25">
      <c r="A1" s="48" t="s">
        <v>348</v>
      </c>
      <c r="B1" s="77"/>
      <c r="C1" s="77"/>
    </row>
    <row r="2" spans="1:3" s="33" customFormat="1" ht="25.5" x14ac:dyDescent="0.2">
      <c r="A2" s="12"/>
      <c r="B2" s="69" t="s">
        <v>47</v>
      </c>
      <c r="C2" s="69" t="s">
        <v>48</v>
      </c>
    </row>
    <row r="3" spans="1:3" s="33" customFormat="1" ht="14.25" x14ac:dyDescent="0.2">
      <c r="A3" s="12" t="s">
        <v>29</v>
      </c>
      <c r="B3" s="69">
        <v>15.81</v>
      </c>
      <c r="C3" s="71">
        <v>11.822542402244361</v>
      </c>
    </row>
    <row r="4" spans="1:3" s="33" customFormat="1" ht="14.25" x14ac:dyDescent="0.2">
      <c r="A4" s="12" t="s">
        <v>30</v>
      </c>
      <c r="B4" s="69">
        <v>8.94</v>
      </c>
      <c r="C4" s="71">
        <v>11.446956526205232</v>
      </c>
    </row>
    <row r="5" spans="1:3" s="33" customFormat="1" ht="14.25" x14ac:dyDescent="0.2">
      <c r="A5" s="12" t="s">
        <v>31</v>
      </c>
      <c r="B5" s="69">
        <v>32.380000000000003</v>
      </c>
      <c r="C5" s="71">
        <v>20.890319225030723</v>
      </c>
    </row>
    <row r="6" spans="1:3" s="33" customFormat="1" ht="14.25" x14ac:dyDescent="0.2">
      <c r="A6" s="12" t="s">
        <v>32</v>
      </c>
      <c r="B6" s="69">
        <v>42.86</v>
      </c>
      <c r="C6" s="71">
        <v>55.840181846519698</v>
      </c>
    </row>
    <row r="7" spans="1:3" s="21" customFormat="1" ht="15" customHeight="1" x14ac:dyDescent="0.2">
      <c r="A7" s="20" t="s">
        <v>300</v>
      </c>
      <c r="B7" s="39"/>
      <c r="C7" s="39"/>
    </row>
    <row r="8" spans="1:3" s="21" customFormat="1" ht="15" customHeight="1" x14ac:dyDescent="0.2">
      <c r="A8" s="37" t="s">
        <v>46</v>
      </c>
      <c r="B8" s="40"/>
      <c r="C8" s="40"/>
    </row>
    <row r="9" spans="1:3" s="21" customFormat="1" ht="16.5" customHeight="1" x14ac:dyDescent="0.2">
      <c r="A9" s="19" t="s">
        <v>9</v>
      </c>
      <c r="B9" s="17"/>
      <c r="C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6" sqref="C16"/>
    </sheetView>
  </sheetViews>
  <sheetFormatPr defaultRowHeight="15" x14ac:dyDescent="0.25"/>
  <cols>
    <col min="1" max="1" width="61.28515625" style="8" bestFit="1" customWidth="1"/>
    <col min="2" max="3" width="14.85546875" style="38" customWidth="1"/>
    <col min="4" max="16384" width="9.140625" style="8"/>
  </cols>
  <sheetData>
    <row r="1" spans="1:3" s="24" customFormat="1" x14ac:dyDescent="0.25">
      <c r="A1" s="48" t="s">
        <v>349</v>
      </c>
      <c r="B1" s="78"/>
      <c r="C1" s="78"/>
    </row>
    <row r="2" spans="1:3" s="12" customFormat="1" ht="25.5" x14ac:dyDescent="0.2">
      <c r="B2" s="69" t="s">
        <v>302</v>
      </c>
      <c r="C2" s="69" t="s">
        <v>303</v>
      </c>
    </row>
    <row r="3" spans="1:3" s="12" customFormat="1" ht="12.75" x14ac:dyDescent="0.2">
      <c r="A3" s="12" t="s">
        <v>33</v>
      </c>
      <c r="B3" s="70">
        <v>52.13</v>
      </c>
      <c r="C3" s="70">
        <v>48.293771049784837</v>
      </c>
    </row>
    <row r="4" spans="1:3" s="12" customFormat="1" ht="12.75" x14ac:dyDescent="0.2">
      <c r="A4" s="12" t="s">
        <v>34</v>
      </c>
      <c r="B4" s="70">
        <v>37.01</v>
      </c>
      <c r="C4" s="70">
        <v>26.983659294227554</v>
      </c>
    </row>
    <row r="5" spans="1:3" s="12" customFormat="1" ht="12.75" x14ac:dyDescent="0.2">
      <c r="A5" s="12" t="s">
        <v>35</v>
      </c>
      <c r="B5" s="70">
        <v>10.86</v>
      </c>
      <c r="C5" s="70">
        <v>24.722569655987602</v>
      </c>
    </row>
    <row r="6" spans="1:3" s="28" customFormat="1" ht="19.5" customHeight="1" x14ac:dyDescent="0.2">
      <c r="A6" s="20" t="s">
        <v>301</v>
      </c>
      <c r="B6" s="39"/>
      <c r="C6" s="39"/>
    </row>
    <row r="7" spans="1:3" s="28" customFormat="1" ht="11.25" x14ac:dyDescent="0.2">
      <c r="A7" s="37" t="s">
        <v>49</v>
      </c>
      <c r="B7" s="40"/>
      <c r="C7" s="40"/>
    </row>
    <row r="8" spans="1:3" s="28" customFormat="1" ht="18" customHeight="1" x14ac:dyDescent="0.2">
      <c r="A8" s="34" t="s">
        <v>9</v>
      </c>
      <c r="B8" s="41"/>
      <c r="C8" s="4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3" sqref="E13"/>
    </sheetView>
  </sheetViews>
  <sheetFormatPr defaultRowHeight="15" x14ac:dyDescent="0.25"/>
  <cols>
    <col min="1" max="1" width="32.28515625" style="8" customWidth="1"/>
    <col min="2" max="16384" width="9.140625" style="8"/>
  </cols>
  <sheetData>
    <row r="1" spans="1:5" s="45" customFormat="1" ht="12.75" x14ac:dyDescent="0.2">
      <c r="A1" s="45" t="s">
        <v>306</v>
      </c>
    </row>
    <row r="2" spans="1:5" s="12" customFormat="1" ht="12.75" x14ac:dyDescent="0.2">
      <c r="B2" s="12">
        <v>2015</v>
      </c>
      <c r="C2" s="12">
        <v>2016</v>
      </c>
      <c r="D2" s="12">
        <v>2017</v>
      </c>
      <c r="E2" s="12">
        <v>2018</v>
      </c>
    </row>
    <row r="3" spans="1:5" s="12" customFormat="1" ht="12.75" x14ac:dyDescent="0.2">
      <c r="A3" s="12" t="s">
        <v>6</v>
      </c>
      <c r="B3" s="12">
        <v>22.66</v>
      </c>
      <c r="C3" s="12">
        <v>27.14</v>
      </c>
      <c r="D3" s="12">
        <v>27.66</v>
      </c>
      <c r="E3" s="12">
        <v>25.65</v>
      </c>
    </row>
    <row r="4" spans="1:5" s="12" customFormat="1" ht="12.75" x14ac:dyDescent="0.2">
      <c r="A4" s="12" t="s">
        <v>36</v>
      </c>
      <c r="B4" s="64">
        <v>24.215899843231107</v>
      </c>
      <c r="C4" s="64">
        <v>34.932679101922638</v>
      </c>
      <c r="D4" s="64">
        <v>35.291299978158314</v>
      </c>
      <c r="E4" s="64">
        <v>31.01919144637974</v>
      </c>
    </row>
    <row r="5" spans="1:5" s="28" customFormat="1" ht="24.75" customHeight="1" x14ac:dyDescent="0.2">
      <c r="A5" s="20" t="s">
        <v>304</v>
      </c>
      <c r="B5" s="20"/>
      <c r="C5" s="20"/>
      <c r="D5" s="20"/>
      <c r="E5" s="20"/>
    </row>
    <row r="6" spans="1:5" s="28" customFormat="1" ht="14.25" customHeight="1" x14ac:dyDescent="0.2">
      <c r="A6" s="19" t="s">
        <v>50</v>
      </c>
      <c r="B6" s="19"/>
      <c r="C6" s="19"/>
      <c r="D6" s="19"/>
      <c r="E6"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8" sqref="F8"/>
    </sheetView>
  </sheetViews>
  <sheetFormatPr defaultRowHeight="15" x14ac:dyDescent="0.25"/>
  <cols>
    <col min="1" max="3" width="9.140625" style="8"/>
    <col min="4" max="4" width="10.5703125" style="8" bestFit="1" customWidth="1"/>
    <col min="5" max="16384" width="9.140625" style="8"/>
  </cols>
  <sheetData>
    <row r="1" spans="1:5" s="46" customFormat="1" x14ac:dyDescent="0.25">
      <c r="A1" s="45" t="s">
        <v>350</v>
      </c>
      <c r="B1" s="79"/>
      <c r="C1" s="79"/>
      <c r="D1" s="79"/>
      <c r="E1" s="79"/>
    </row>
    <row r="2" spans="1:5" s="12" customFormat="1" ht="12.75" x14ac:dyDescent="0.2">
      <c r="B2" s="12" t="s">
        <v>29</v>
      </c>
      <c r="C2" s="12" t="s">
        <v>30</v>
      </c>
      <c r="D2" s="12" t="s">
        <v>37</v>
      </c>
      <c r="E2" s="12" t="s">
        <v>32</v>
      </c>
    </row>
    <row r="3" spans="1:5" s="12" customFormat="1" ht="12.75" x14ac:dyDescent="0.2">
      <c r="B3" s="64">
        <v>20.29</v>
      </c>
      <c r="C3" s="64">
        <v>28.28</v>
      </c>
      <c r="D3" s="64">
        <v>21.06</v>
      </c>
      <c r="E3" s="64">
        <v>30.45</v>
      </c>
    </row>
    <row r="4" spans="1:5" s="29" customFormat="1" ht="24.75" customHeight="1" x14ac:dyDescent="0.2">
      <c r="A4" s="20" t="s">
        <v>305</v>
      </c>
      <c r="B4" s="20"/>
      <c r="C4" s="20"/>
      <c r="D4" s="20"/>
      <c r="E4" s="20"/>
    </row>
    <row r="5" spans="1:5" s="29" customFormat="1" ht="15" customHeight="1" x14ac:dyDescent="0.2">
      <c r="A5" s="19" t="s">
        <v>50</v>
      </c>
      <c r="B5" s="19"/>
      <c r="C5" s="19"/>
      <c r="D5" s="19"/>
      <c r="E5" s="1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12" sqref="C12"/>
    </sheetView>
  </sheetViews>
  <sheetFormatPr defaultRowHeight="15" x14ac:dyDescent="0.25"/>
  <cols>
    <col min="1" max="1" width="40" style="8" customWidth="1"/>
    <col min="2" max="16384" width="9.140625" style="8"/>
  </cols>
  <sheetData>
    <row r="1" spans="1:6" s="46" customFormat="1" x14ac:dyDescent="0.25">
      <c r="A1" s="45" t="s">
        <v>351</v>
      </c>
    </row>
    <row r="2" spans="1:6" s="12" customFormat="1" ht="12.75" x14ac:dyDescent="0.2">
      <c r="B2" s="12">
        <v>2015</v>
      </c>
      <c r="C2" s="12">
        <v>2016</v>
      </c>
      <c r="D2" s="12">
        <v>2017</v>
      </c>
      <c r="E2" s="12">
        <v>2018</v>
      </c>
      <c r="F2" s="12" t="s">
        <v>38</v>
      </c>
    </row>
    <row r="3" spans="1:6" s="12" customFormat="1" ht="12.75" x14ac:dyDescent="0.2">
      <c r="A3" s="12" t="s">
        <v>39</v>
      </c>
      <c r="B3" s="65">
        <v>35.206611570247937</v>
      </c>
      <c r="C3" s="65">
        <v>38.977485928705441</v>
      </c>
      <c r="D3" s="65">
        <v>38.568232662192393</v>
      </c>
      <c r="E3" s="65">
        <v>36.394101876675606</v>
      </c>
      <c r="F3" s="65">
        <v>37.299190723517334</v>
      </c>
    </row>
    <row r="4" spans="1:6" s="12" customFormat="1" ht="12.75" x14ac:dyDescent="0.2">
      <c r="A4" s="12" t="s">
        <v>40</v>
      </c>
      <c r="B4" s="65">
        <v>51.724137931034484</v>
      </c>
      <c r="C4" s="65">
        <v>55.043620501635772</v>
      </c>
      <c r="D4" s="65">
        <v>48</v>
      </c>
      <c r="E4" s="65">
        <v>50.125944584382879</v>
      </c>
      <c r="F4" s="65">
        <v>51.365944072850354</v>
      </c>
    </row>
    <row r="5" spans="1:6" s="12" customFormat="1" ht="12.75" x14ac:dyDescent="0.2">
      <c r="A5" s="12" t="s">
        <v>41</v>
      </c>
      <c r="B5" s="65">
        <v>43.541453428863868</v>
      </c>
      <c r="C5" s="65">
        <v>49.137931034482754</v>
      </c>
      <c r="D5" s="65">
        <v>44.048734770384257</v>
      </c>
      <c r="E5" s="65">
        <v>45.736932305055703</v>
      </c>
      <c r="F5" s="65">
        <v>45.919408934039765</v>
      </c>
    </row>
    <row r="6" spans="1:6" s="21" customFormat="1" ht="24" customHeight="1" x14ac:dyDescent="0.2">
      <c r="A6" s="25" t="s">
        <v>308</v>
      </c>
      <c r="B6" s="25"/>
      <c r="C6" s="25"/>
      <c r="D6" s="25"/>
      <c r="E6" s="25"/>
      <c r="F6" s="25"/>
    </row>
    <row r="7" spans="1:6" s="27" customFormat="1" ht="16.5" customHeight="1" x14ac:dyDescent="0.2">
      <c r="A7" s="35" t="s">
        <v>9</v>
      </c>
      <c r="B7" s="35"/>
      <c r="C7" s="35"/>
      <c r="D7" s="35"/>
      <c r="E7" s="35"/>
      <c r="F7" s="3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selection activeCell="E11" sqref="E11"/>
    </sheetView>
  </sheetViews>
  <sheetFormatPr defaultRowHeight="15" x14ac:dyDescent="0.25"/>
  <cols>
    <col min="1" max="1" width="29.140625" style="8" customWidth="1"/>
    <col min="2" max="16384" width="9.140625" style="8"/>
  </cols>
  <sheetData>
    <row r="1" spans="1:25" ht="24" customHeight="1" x14ac:dyDescent="0.25">
      <c r="A1" s="50" t="s">
        <v>321</v>
      </c>
      <c r="B1" s="43"/>
      <c r="C1" s="43"/>
      <c r="D1" s="43"/>
      <c r="E1" s="43"/>
      <c r="F1" s="43"/>
    </row>
    <row r="2" spans="1:25" s="12" customFormat="1" ht="12.75" x14ac:dyDescent="0.2">
      <c r="B2" s="66" t="s">
        <v>7</v>
      </c>
      <c r="C2" s="66">
        <v>1</v>
      </c>
      <c r="D2" s="66">
        <v>2</v>
      </c>
      <c r="E2" s="66">
        <v>3</v>
      </c>
      <c r="F2" s="66">
        <v>4</v>
      </c>
      <c r="G2" s="66">
        <v>5</v>
      </c>
      <c r="H2" s="66">
        <v>6</v>
      </c>
      <c r="I2" s="66">
        <v>7</v>
      </c>
      <c r="J2" s="66">
        <v>8</v>
      </c>
      <c r="K2" s="66">
        <v>9</v>
      </c>
      <c r="L2" s="66">
        <v>10</v>
      </c>
      <c r="M2" s="66">
        <v>15</v>
      </c>
      <c r="N2" s="66">
        <v>20</v>
      </c>
      <c r="O2" s="66">
        <v>25</v>
      </c>
      <c r="P2" s="66">
        <v>30</v>
      </c>
      <c r="Q2" s="66">
        <v>35</v>
      </c>
      <c r="R2" s="66">
        <v>40</v>
      </c>
      <c r="S2" s="66">
        <v>45</v>
      </c>
      <c r="T2" s="66">
        <v>50</v>
      </c>
      <c r="U2" s="66">
        <v>75</v>
      </c>
      <c r="V2" s="66">
        <v>100</v>
      </c>
      <c r="W2" s="66">
        <v>150</v>
      </c>
      <c r="X2" s="66">
        <v>200</v>
      </c>
      <c r="Y2" s="66" t="s">
        <v>8</v>
      </c>
    </row>
    <row r="3" spans="1:25" s="12" customFormat="1" ht="12.75" x14ac:dyDescent="0.2">
      <c r="A3" s="65" t="s">
        <v>291</v>
      </c>
      <c r="B3" s="68">
        <v>44.420600858369099</v>
      </c>
      <c r="C3" s="68">
        <v>55.482456140350877</v>
      </c>
      <c r="D3" s="68">
        <v>49.769585253456221</v>
      </c>
      <c r="E3" s="68">
        <v>49.636363636363633</v>
      </c>
      <c r="F3" s="68">
        <v>47.570332480818415</v>
      </c>
      <c r="G3" s="68">
        <v>38.610038610038607</v>
      </c>
      <c r="H3" s="68">
        <v>40.566037735849058</v>
      </c>
      <c r="I3" s="68">
        <v>38.666666666666664</v>
      </c>
      <c r="J3" s="68">
        <v>32.5</v>
      </c>
      <c r="K3" s="68">
        <v>40.625</v>
      </c>
      <c r="L3" s="68">
        <v>35.802469135802468</v>
      </c>
      <c r="M3" s="68">
        <v>37.76223776223776</v>
      </c>
      <c r="N3" s="68">
        <v>24.719101123595504</v>
      </c>
      <c r="O3" s="68">
        <v>32.692307692307693</v>
      </c>
      <c r="P3" s="68">
        <v>18.556701030927837</v>
      </c>
      <c r="Q3" s="68">
        <v>24.691358024691358</v>
      </c>
      <c r="R3" s="68">
        <v>29.577464788732392</v>
      </c>
      <c r="S3" s="68">
        <v>21.518987341772153</v>
      </c>
      <c r="T3" s="68">
        <v>24.444444444444443</v>
      </c>
      <c r="U3" s="68">
        <v>23.312883435582819</v>
      </c>
      <c r="V3" s="68">
        <v>18.947368421052634</v>
      </c>
      <c r="W3" s="68">
        <v>21.782178217821784</v>
      </c>
      <c r="X3" s="68">
        <v>23.913043478260871</v>
      </c>
      <c r="Y3" s="68">
        <v>11.650485436893204</v>
      </c>
    </row>
    <row r="4" spans="1:25" s="28" customFormat="1" ht="11.25" x14ac:dyDescent="0.2">
      <c r="A4" s="20" t="s">
        <v>307</v>
      </c>
    </row>
    <row r="5" spans="1:25" s="28" customFormat="1" ht="32.25" customHeight="1" x14ac:dyDescent="0.2">
      <c r="A5" s="19" t="s">
        <v>9</v>
      </c>
    </row>
    <row r="6" spans="1:25" x14ac:dyDescent="0.25">
      <c r="A6" s="42"/>
    </row>
    <row r="7" spans="1:25" x14ac:dyDescent="0.25">
      <c r="A7" s="42"/>
    </row>
    <row r="8" spans="1:25" x14ac:dyDescent="0.25">
      <c r="A8" s="42"/>
    </row>
    <row r="9" spans="1:25" x14ac:dyDescent="0.25">
      <c r="A9" s="42"/>
    </row>
    <row r="10" spans="1:25" ht="15.75" thickBot="1" x14ac:dyDescent="0.3">
      <c r="A10" s="4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0" sqref="C10"/>
    </sheetView>
  </sheetViews>
  <sheetFormatPr defaultRowHeight="15" x14ac:dyDescent="0.25"/>
  <cols>
    <col min="1" max="1" width="29.140625" style="8" customWidth="1"/>
    <col min="2" max="16384" width="9.140625" style="8"/>
  </cols>
  <sheetData>
    <row r="1" spans="1:3" s="13" customFormat="1" ht="12.75" x14ac:dyDescent="0.2">
      <c r="A1" s="45" t="s">
        <v>310</v>
      </c>
    </row>
    <row r="2" spans="1:3" s="12" customFormat="1" ht="12.75" x14ac:dyDescent="0.2">
      <c r="B2" s="12">
        <v>2017</v>
      </c>
      <c r="C2" s="12">
        <v>2018</v>
      </c>
    </row>
    <row r="3" spans="1:3" s="12" customFormat="1" ht="12.75" x14ac:dyDescent="0.2">
      <c r="A3" s="12" t="s">
        <v>42</v>
      </c>
      <c r="B3" s="64">
        <v>25.817965496728139</v>
      </c>
      <c r="C3" s="64">
        <v>24.790940766550523</v>
      </c>
    </row>
    <row r="4" spans="1:3" s="12" customFormat="1" ht="12.75" x14ac:dyDescent="0.2">
      <c r="A4" s="12" t="s">
        <v>43</v>
      </c>
      <c r="B4" s="64">
        <v>19.105001163061178</v>
      </c>
      <c r="C4" s="64">
        <v>22.660480909508625</v>
      </c>
    </row>
    <row r="5" spans="1:3" s="21" customFormat="1" ht="11.25" x14ac:dyDescent="0.2">
      <c r="A5" s="25" t="s">
        <v>309</v>
      </c>
    </row>
    <row r="6" spans="1:3" s="21" customFormat="1" ht="11.25" x14ac:dyDescent="0.2">
      <c r="A6" s="35" t="s">
        <v>50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16" sqref="A16"/>
    </sheetView>
  </sheetViews>
  <sheetFormatPr defaultRowHeight="15" x14ac:dyDescent="0.25"/>
  <cols>
    <col min="1" max="1" width="55.5703125" style="8" bestFit="1" customWidth="1"/>
    <col min="2" max="3" width="9.140625" style="8"/>
    <col min="4" max="4" width="10.140625" style="8" bestFit="1" customWidth="1"/>
    <col min="5" max="16384" width="9.140625" style="8"/>
  </cols>
  <sheetData>
    <row r="1" spans="1:5" s="23" customFormat="1" x14ac:dyDescent="0.25">
      <c r="A1" s="45" t="s">
        <v>320</v>
      </c>
    </row>
    <row r="2" spans="1:5" s="12" customFormat="1" ht="12.75" x14ac:dyDescent="0.2">
      <c r="B2" s="12" t="s">
        <v>29</v>
      </c>
      <c r="C2" s="12" t="s">
        <v>30</v>
      </c>
      <c r="D2" s="12" t="s">
        <v>31</v>
      </c>
      <c r="E2" s="12" t="s">
        <v>32</v>
      </c>
    </row>
    <row r="3" spans="1:5" s="12" customFormat="1" ht="12.75" x14ac:dyDescent="0.2">
      <c r="A3" s="12">
        <v>2017</v>
      </c>
      <c r="B3" s="64">
        <v>16.61</v>
      </c>
      <c r="C3" s="64">
        <v>16.260000000000002</v>
      </c>
      <c r="D3" s="64">
        <v>32.49</v>
      </c>
      <c r="E3" s="64">
        <v>25.57</v>
      </c>
    </row>
    <row r="4" spans="1:5" s="12" customFormat="1" ht="12.75" x14ac:dyDescent="0.2">
      <c r="A4" s="12">
        <v>2018</v>
      </c>
      <c r="B4" s="64">
        <v>20.91</v>
      </c>
      <c r="C4" s="64">
        <v>19.309999999999999</v>
      </c>
      <c r="D4" s="64">
        <v>23.55</v>
      </c>
      <c r="E4" s="64">
        <v>27.52</v>
      </c>
    </row>
    <row r="5" spans="1:5" s="21" customFormat="1" ht="21" customHeight="1" x14ac:dyDescent="0.2">
      <c r="A5" s="25" t="s">
        <v>311</v>
      </c>
      <c r="B5" s="25"/>
      <c r="C5" s="25"/>
      <c r="D5" s="25"/>
      <c r="E5" s="25"/>
    </row>
    <row r="6" spans="1:5" s="21" customFormat="1" ht="11.25" x14ac:dyDescent="0.2">
      <c r="A6" s="35" t="s">
        <v>9</v>
      </c>
      <c r="B6" s="35"/>
      <c r="C6" s="35"/>
      <c r="D6" s="35"/>
      <c r="E6"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F25" sqref="F25"/>
    </sheetView>
  </sheetViews>
  <sheetFormatPr defaultRowHeight="15" x14ac:dyDescent="0.25"/>
  <cols>
    <col min="1" max="16384" width="9.140625" style="8"/>
  </cols>
  <sheetData>
    <row r="1" spans="1:11" s="23" customFormat="1" x14ac:dyDescent="0.25">
      <c r="A1" s="84" t="s">
        <v>284</v>
      </c>
      <c r="B1" s="84"/>
      <c r="C1" s="84"/>
      <c r="D1" s="84"/>
      <c r="E1" s="84"/>
      <c r="F1" s="84"/>
      <c r="G1" s="84"/>
      <c r="H1" s="84"/>
      <c r="I1" s="84"/>
      <c r="J1" s="84"/>
      <c r="K1" s="84"/>
    </row>
    <row r="2" spans="1:11" s="59" customFormat="1" ht="12.75" x14ac:dyDescent="0.2">
      <c r="A2" s="12" t="s">
        <v>4</v>
      </c>
      <c r="B2" s="12"/>
      <c r="C2" s="12"/>
      <c r="D2" s="12"/>
      <c r="E2" s="12"/>
      <c r="F2" s="12"/>
      <c r="G2" s="12"/>
      <c r="H2" s="12"/>
      <c r="I2" s="12"/>
      <c r="J2" s="12"/>
    </row>
    <row r="3" spans="1:11" s="59" customFormat="1" ht="12.75" x14ac:dyDescent="0.2">
      <c r="A3" s="74">
        <v>1</v>
      </c>
      <c r="B3" s="74">
        <v>2</v>
      </c>
      <c r="C3" s="74">
        <v>3</v>
      </c>
      <c r="D3" s="74">
        <v>4</v>
      </c>
      <c r="E3" s="74">
        <v>5</v>
      </c>
      <c r="F3" s="74">
        <v>6</v>
      </c>
      <c r="G3" s="74">
        <v>7</v>
      </c>
      <c r="H3" s="74">
        <v>8</v>
      </c>
      <c r="I3" s="74">
        <v>9</v>
      </c>
      <c r="J3" s="83" t="s">
        <v>5</v>
      </c>
    </row>
    <row r="4" spans="1:11" s="59" customFormat="1" ht="12.75" x14ac:dyDescent="0.2">
      <c r="A4" s="64">
        <v>14.21</v>
      </c>
      <c r="B4" s="64">
        <v>24.47</v>
      </c>
      <c r="C4" s="64">
        <v>20.32</v>
      </c>
      <c r="D4" s="64">
        <v>15.43</v>
      </c>
      <c r="E4" s="64">
        <v>8.73</v>
      </c>
      <c r="F4" s="64">
        <v>5.88</v>
      </c>
      <c r="G4" s="64">
        <v>3.35</v>
      </c>
      <c r="H4" s="64">
        <v>2</v>
      </c>
      <c r="I4" s="64">
        <v>1.35</v>
      </c>
      <c r="J4" s="83">
        <f>100-SUM(A4:I4)</f>
        <v>4.2600000000000051</v>
      </c>
    </row>
    <row r="5" spans="1:11" s="16" customFormat="1" ht="15.75" customHeight="1" x14ac:dyDescent="0.15">
      <c r="A5" s="20" t="s">
        <v>288</v>
      </c>
    </row>
    <row r="6" spans="1:11" s="16" customFormat="1" ht="15" customHeight="1" x14ac:dyDescent="0.15">
      <c r="A6" s="14" t="s">
        <v>9</v>
      </c>
    </row>
  </sheetData>
  <mergeCells count="1">
    <mergeCell ref="A1:K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F16" sqref="F16"/>
    </sheetView>
  </sheetViews>
  <sheetFormatPr defaultRowHeight="15" x14ac:dyDescent="0.25"/>
  <cols>
    <col min="1" max="16384" width="9.140625" style="8"/>
  </cols>
  <sheetData>
    <row r="1" spans="1:2" s="46" customFormat="1" x14ac:dyDescent="0.25">
      <c r="A1" s="45" t="s">
        <v>319</v>
      </c>
    </row>
    <row r="2" spans="1:2" s="33" customFormat="1" ht="14.25" x14ac:dyDescent="0.2">
      <c r="A2" s="12">
        <v>1</v>
      </c>
      <c r="B2" s="64">
        <v>13.88</v>
      </c>
    </row>
    <row r="3" spans="1:2" s="33" customFormat="1" ht="14.25" x14ac:dyDescent="0.2">
      <c r="A3" s="12">
        <v>2</v>
      </c>
      <c r="B3" s="64">
        <v>21.3</v>
      </c>
    </row>
    <row r="4" spans="1:2" s="33" customFormat="1" ht="14.25" x14ac:dyDescent="0.2">
      <c r="A4" s="12">
        <v>3</v>
      </c>
      <c r="B4" s="64">
        <v>14.57</v>
      </c>
    </row>
    <row r="5" spans="1:2" s="33" customFormat="1" ht="14.25" x14ac:dyDescent="0.2">
      <c r="A5" s="12">
        <v>4</v>
      </c>
      <c r="B5" s="64">
        <v>12.72</v>
      </c>
    </row>
    <row r="6" spans="1:2" s="33" customFormat="1" ht="14.25" x14ac:dyDescent="0.2">
      <c r="A6" s="12">
        <v>5</v>
      </c>
      <c r="B6" s="64">
        <v>9.25</v>
      </c>
    </row>
    <row r="7" spans="1:2" s="33" customFormat="1" ht="14.25" x14ac:dyDescent="0.2">
      <c r="A7" s="12">
        <v>6</v>
      </c>
      <c r="B7" s="64">
        <v>8.7100000000000009</v>
      </c>
    </row>
    <row r="8" spans="1:2" s="33" customFormat="1" ht="14.25" x14ac:dyDescent="0.2">
      <c r="A8" s="12">
        <v>7</v>
      </c>
      <c r="B8" s="64">
        <v>6.4</v>
      </c>
    </row>
    <row r="9" spans="1:2" s="33" customFormat="1" ht="14.25" x14ac:dyDescent="0.2">
      <c r="A9" s="12">
        <v>8</v>
      </c>
      <c r="B9" s="64">
        <v>3.78</v>
      </c>
    </row>
    <row r="10" spans="1:2" s="33" customFormat="1" ht="14.25" x14ac:dyDescent="0.2">
      <c r="A10" s="12">
        <v>9</v>
      </c>
      <c r="B10" s="64">
        <v>2.93</v>
      </c>
    </row>
    <row r="11" spans="1:2" s="33" customFormat="1" ht="14.25" x14ac:dyDescent="0.2">
      <c r="A11" s="66" t="s">
        <v>5</v>
      </c>
      <c r="B11" s="64">
        <f>100-SUM(B2:B10)</f>
        <v>6.4599999999999795</v>
      </c>
    </row>
    <row r="12" spans="1:2" s="21" customFormat="1" ht="12.75" x14ac:dyDescent="0.2">
      <c r="A12" s="67" t="s">
        <v>344</v>
      </c>
      <c r="B12" s="59"/>
    </row>
    <row r="13" spans="1:2" s="21" customFormat="1" ht="11.25" x14ac:dyDescent="0.2">
      <c r="A13" s="35" t="s">
        <v>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E12" sqref="E12"/>
    </sheetView>
  </sheetViews>
  <sheetFormatPr defaultRowHeight="15" x14ac:dyDescent="0.25"/>
  <cols>
    <col min="1" max="16384" width="9.140625" style="8"/>
  </cols>
  <sheetData>
    <row r="1" spans="1:3" s="24" customFormat="1" ht="20.25" customHeight="1" x14ac:dyDescent="0.25">
      <c r="A1" s="47" t="s">
        <v>318</v>
      </c>
      <c r="B1" s="47"/>
      <c r="C1" s="47"/>
    </row>
    <row r="2" spans="1:3" s="33" customFormat="1" ht="14.25" x14ac:dyDescent="0.2">
      <c r="A2" s="12"/>
      <c r="B2" s="12">
        <v>2017</v>
      </c>
      <c r="C2" s="12">
        <v>2018</v>
      </c>
    </row>
    <row r="3" spans="1:3" s="33" customFormat="1" ht="14.25" x14ac:dyDescent="0.2">
      <c r="A3" s="12" t="s">
        <v>29</v>
      </c>
      <c r="B3" s="64">
        <v>37.1</v>
      </c>
      <c r="C3" s="64">
        <v>47.6</v>
      </c>
    </row>
    <row r="4" spans="1:3" s="33" customFormat="1" ht="14.25" x14ac:dyDescent="0.2">
      <c r="A4" s="12" t="s">
        <v>30</v>
      </c>
      <c r="B4" s="64">
        <v>28.9</v>
      </c>
      <c r="C4" s="64">
        <v>54.9</v>
      </c>
    </row>
    <row r="5" spans="1:3" s="33" customFormat="1" ht="14.25" x14ac:dyDescent="0.2">
      <c r="A5" s="12" t="s">
        <v>31</v>
      </c>
      <c r="B5" s="64">
        <v>45.5</v>
      </c>
      <c r="C5" s="64">
        <v>48.4</v>
      </c>
    </row>
    <row r="6" spans="1:3" s="33" customFormat="1" ht="14.25" x14ac:dyDescent="0.2">
      <c r="A6" s="12" t="s">
        <v>44</v>
      </c>
      <c r="B6" s="64">
        <v>34.799999999999997</v>
      </c>
      <c r="C6" s="64">
        <v>22.6</v>
      </c>
    </row>
    <row r="7" spans="1:3" s="33" customFormat="1" ht="14.25" x14ac:dyDescent="0.2">
      <c r="A7" s="12" t="s">
        <v>38</v>
      </c>
      <c r="B7" s="64">
        <v>38.5</v>
      </c>
      <c r="C7" s="64">
        <v>3.1</v>
      </c>
    </row>
    <row r="8" spans="1:3" s="21" customFormat="1" ht="11.25" x14ac:dyDescent="0.2">
      <c r="A8" s="25" t="s">
        <v>312</v>
      </c>
    </row>
    <row r="9" spans="1:3" s="21" customFormat="1" ht="11.25" x14ac:dyDescent="0.2">
      <c r="A9" s="35" t="s">
        <v>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2" sqref="B2"/>
    </sheetView>
  </sheetViews>
  <sheetFormatPr defaultRowHeight="15" x14ac:dyDescent="0.25"/>
  <cols>
    <col min="1" max="16384" width="9.140625" style="8"/>
  </cols>
  <sheetData>
    <row r="1" spans="1:5" s="46" customFormat="1" x14ac:dyDescent="0.25">
      <c r="A1" s="48" t="s">
        <v>317</v>
      </c>
    </row>
    <row r="2" spans="1:5" s="12" customFormat="1" ht="12.75" x14ac:dyDescent="0.2">
      <c r="B2" s="12">
        <v>2015</v>
      </c>
      <c r="C2" s="12">
        <v>2016</v>
      </c>
      <c r="D2" s="12">
        <v>2017</v>
      </c>
      <c r="E2" s="12">
        <v>2018</v>
      </c>
    </row>
    <row r="3" spans="1:5" s="12" customFormat="1" ht="12.75" x14ac:dyDescent="0.2">
      <c r="B3" s="65">
        <v>43.19</v>
      </c>
      <c r="C3" s="65">
        <v>42.3</v>
      </c>
      <c r="D3" s="65">
        <v>42.39</v>
      </c>
      <c r="E3" s="65">
        <v>49.46</v>
      </c>
    </row>
    <row r="4" spans="1:5" s="28" customFormat="1" ht="11.25" x14ac:dyDescent="0.2">
      <c r="A4" s="20" t="s">
        <v>304</v>
      </c>
    </row>
    <row r="5" spans="1:5" s="28" customFormat="1" ht="11.25" x14ac:dyDescent="0.2">
      <c r="A5" s="19" t="s">
        <v>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F13" sqref="F13"/>
    </sheetView>
  </sheetViews>
  <sheetFormatPr defaultRowHeight="15" x14ac:dyDescent="0.25"/>
  <cols>
    <col min="1" max="1" width="21.7109375" style="8" customWidth="1"/>
    <col min="2" max="16384" width="9.140625" style="8"/>
  </cols>
  <sheetData>
    <row r="1" spans="1:3" s="24" customFormat="1" x14ac:dyDescent="0.25">
      <c r="A1" s="49" t="s">
        <v>316</v>
      </c>
    </row>
    <row r="2" spans="1:3" s="12" customFormat="1" ht="12.75" x14ac:dyDescent="0.2">
      <c r="B2" s="12">
        <v>2017</v>
      </c>
      <c r="C2" s="12">
        <v>2018</v>
      </c>
    </row>
    <row r="3" spans="1:3" s="12" customFormat="1" ht="12.75" x14ac:dyDescent="0.2">
      <c r="A3" s="12" t="s">
        <v>29</v>
      </c>
      <c r="B3" s="64">
        <v>46.1</v>
      </c>
      <c r="C3" s="64">
        <v>51.7</v>
      </c>
    </row>
    <row r="4" spans="1:3" s="12" customFormat="1" ht="12.75" x14ac:dyDescent="0.2">
      <c r="A4" s="12" t="s">
        <v>30</v>
      </c>
      <c r="B4" s="64">
        <v>39</v>
      </c>
      <c r="C4" s="64">
        <v>53.5</v>
      </c>
    </row>
    <row r="5" spans="1:3" s="12" customFormat="1" ht="12.75" x14ac:dyDescent="0.2">
      <c r="A5" s="12" t="s">
        <v>37</v>
      </c>
      <c r="B5" s="64">
        <v>42.37</v>
      </c>
      <c r="C5" s="64">
        <v>53</v>
      </c>
    </row>
    <row r="6" spans="1:3" s="12" customFormat="1" ht="12.75" x14ac:dyDescent="0.2">
      <c r="A6" s="12" t="s">
        <v>44</v>
      </c>
      <c r="B6" s="64">
        <v>41.35</v>
      </c>
      <c r="C6" s="64">
        <v>44.68</v>
      </c>
    </row>
    <row r="7" spans="1:3" s="21" customFormat="1" ht="20.25" customHeight="1" x14ac:dyDescent="0.2">
      <c r="A7" s="25" t="s">
        <v>313</v>
      </c>
    </row>
    <row r="8" spans="1:3" s="21" customFormat="1" ht="11.25" x14ac:dyDescent="0.2">
      <c r="A8" s="35" t="s">
        <v>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E18" sqref="E18"/>
    </sheetView>
  </sheetViews>
  <sheetFormatPr defaultRowHeight="15" x14ac:dyDescent="0.25"/>
  <cols>
    <col min="1" max="1" width="53" style="8" bestFit="1" customWidth="1"/>
    <col min="2" max="16384" width="9.140625" style="8"/>
  </cols>
  <sheetData>
    <row r="1" spans="1:2" s="46" customFormat="1" x14ac:dyDescent="0.25">
      <c r="A1" s="45" t="s">
        <v>315</v>
      </c>
    </row>
    <row r="2" spans="1:2" s="12" customFormat="1" ht="12.75" x14ac:dyDescent="0.2">
      <c r="A2" s="55"/>
      <c r="B2" s="55">
        <v>2018</v>
      </c>
    </row>
    <row r="3" spans="1:2" s="12" customFormat="1" ht="12.75" x14ac:dyDescent="0.2">
      <c r="A3" s="55" t="s">
        <v>74</v>
      </c>
      <c r="B3" s="55">
        <v>106.7</v>
      </c>
    </row>
    <row r="4" spans="1:2" s="12" customFormat="1" ht="12.75" x14ac:dyDescent="0.2">
      <c r="A4" s="55" t="s">
        <v>75</v>
      </c>
      <c r="B4" s="55">
        <v>311.8</v>
      </c>
    </row>
    <row r="5" spans="1:2" s="21" customFormat="1" ht="11.25" x14ac:dyDescent="0.2">
      <c r="A5" s="25" t="s">
        <v>314</v>
      </c>
    </row>
    <row r="6" spans="1:2" s="21" customFormat="1" ht="11.25" x14ac:dyDescent="0.2">
      <c r="A6" s="35" t="s">
        <v>76</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15" sqref="H15"/>
    </sheetView>
  </sheetViews>
  <sheetFormatPr defaultRowHeight="15" x14ac:dyDescent="0.25"/>
  <cols>
    <col min="1" max="16384" width="9.140625" style="8"/>
  </cols>
  <sheetData>
    <row r="1" spans="1:8" s="46" customFormat="1" x14ac:dyDescent="0.25">
      <c r="A1" s="51" t="s">
        <v>322</v>
      </c>
    </row>
    <row r="2" spans="1:8" s="12" customFormat="1" ht="12.75" x14ac:dyDescent="0.2">
      <c r="A2" s="55"/>
      <c r="B2" s="55">
        <v>2012</v>
      </c>
      <c r="C2" s="55">
        <v>2013</v>
      </c>
      <c r="D2" s="55">
        <v>2014</v>
      </c>
      <c r="E2" s="55">
        <v>2015</v>
      </c>
      <c r="F2" s="55">
        <v>2016</v>
      </c>
      <c r="G2" s="55">
        <v>2017</v>
      </c>
      <c r="H2" s="55">
        <v>2018</v>
      </c>
    </row>
    <row r="3" spans="1:8" s="12" customFormat="1" ht="12.75" x14ac:dyDescent="0.2">
      <c r="A3" s="55" t="s">
        <v>38</v>
      </c>
      <c r="B3" s="56">
        <v>25.022650383056501</v>
      </c>
      <c r="C3" s="56">
        <v>25.187509518613499</v>
      </c>
      <c r="D3" s="56">
        <v>25.418526838582999</v>
      </c>
      <c r="E3" s="56">
        <v>25.6</v>
      </c>
      <c r="F3" s="56">
        <v>25.8</v>
      </c>
      <c r="G3" s="56">
        <v>25.5</v>
      </c>
      <c r="H3" s="56">
        <v>25.5</v>
      </c>
    </row>
    <row r="4" spans="1:8" s="12" customFormat="1" ht="12.75" x14ac:dyDescent="0.2">
      <c r="A4" s="55" t="s">
        <v>29</v>
      </c>
      <c r="B4" s="56">
        <v>28.831279424769757</v>
      </c>
      <c r="C4" s="56">
        <v>28.888099902427225</v>
      </c>
      <c r="D4" s="56">
        <v>28.681287065987721</v>
      </c>
      <c r="E4" s="56">
        <v>30</v>
      </c>
      <c r="F4" s="56">
        <v>29.507544133731681</v>
      </c>
      <c r="G4" s="56">
        <v>28.8</v>
      </c>
      <c r="H4" s="56">
        <v>29.4</v>
      </c>
    </row>
    <row r="5" spans="1:8" s="12" customFormat="1" ht="12.75" x14ac:dyDescent="0.2">
      <c r="A5" s="55" t="s">
        <v>30</v>
      </c>
      <c r="B5" s="56">
        <v>21.342862794931257</v>
      </c>
      <c r="C5" s="56">
        <v>20.046674002767457</v>
      </c>
      <c r="D5" s="56">
        <v>20.334965839756926</v>
      </c>
      <c r="E5" s="56">
        <v>19.899999999999999</v>
      </c>
      <c r="F5" s="56">
        <v>20.160493934296163</v>
      </c>
      <c r="G5" s="56">
        <v>19.100000000000001</v>
      </c>
      <c r="H5" s="56">
        <v>19.100000000000001</v>
      </c>
    </row>
    <row r="6" spans="1:8" s="12" customFormat="1" ht="12.75" x14ac:dyDescent="0.2">
      <c r="A6" s="55" t="s">
        <v>31</v>
      </c>
      <c r="B6" s="56">
        <v>25.394089557700649</v>
      </c>
      <c r="C6" s="56">
        <v>25.976047338984582</v>
      </c>
      <c r="D6" s="56">
        <v>26.407352372670818</v>
      </c>
      <c r="E6" s="56">
        <v>26.5</v>
      </c>
      <c r="F6" s="56">
        <v>26.930905157056888</v>
      </c>
      <c r="G6" s="56">
        <v>27.1</v>
      </c>
      <c r="H6" s="56">
        <v>26.9</v>
      </c>
    </row>
    <row r="7" spans="1:8" s="21" customFormat="1" ht="14.25" customHeight="1" x14ac:dyDescent="0.2">
      <c r="A7" s="35" t="s">
        <v>77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B10" sqref="B10"/>
    </sheetView>
  </sheetViews>
  <sheetFormatPr defaultRowHeight="15" x14ac:dyDescent="0.25"/>
  <cols>
    <col min="1" max="1" width="22.42578125" style="8" customWidth="1"/>
    <col min="2" max="16384" width="9.140625" style="8"/>
  </cols>
  <sheetData>
    <row r="1" spans="1:6" s="46" customFormat="1" x14ac:dyDescent="0.25">
      <c r="A1" s="45" t="s">
        <v>323</v>
      </c>
    </row>
    <row r="2" spans="1:6" s="12" customFormat="1" ht="12.75" x14ac:dyDescent="0.2">
      <c r="A2" s="55"/>
      <c r="B2" s="55">
        <v>2014</v>
      </c>
      <c r="C2" s="55">
        <v>2015</v>
      </c>
      <c r="D2" s="55">
        <v>2016</v>
      </c>
      <c r="E2" s="55">
        <v>2017</v>
      </c>
      <c r="F2" s="55">
        <v>2018</v>
      </c>
    </row>
    <row r="3" spans="1:6" s="12" customFormat="1" ht="12.75" x14ac:dyDescent="0.2">
      <c r="A3" s="55" t="s">
        <v>78</v>
      </c>
      <c r="B3" s="56">
        <f>100*0.264073523726708</f>
        <v>26.4073523726708</v>
      </c>
      <c r="C3" s="56">
        <f>100*0.264971571508756</f>
        <v>26.497157150875601</v>
      </c>
      <c r="D3" s="56">
        <f>100*0.269309051570569</f>
        <v>26.930905157056902</v>
      </c>
      <c r="E3" s="56">
        <f>100*0.27079270070389</f>
        <v>27.079270070389001</v>
      </c>
      <c r="F3" s="55">
        <v>26.9</v>
      </c>
    </row>
    <row r="4" spans="1:6" x14ac:dyDescent="0.25">
      <c r="A4" s="35" t="s">
        <v>79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11" sqref="A11"/>
    </sheetView>
  </sheetViews>
  <sheetFormatPr defaultRowHeight="15" x14ac:dyDescent="0.25"/>
  <cols>
    <col min="1" max="1" width="68.7109375" style="8" bestFit="1" customWidth="1"/>
    <col min="2" max="16384" width="9.140625" style="8"/>
  </cols>
  <sheetData>
    <row r="1" spans="1:3" x14ac:dyDescent="0.25">
      <c r="A1" s="48" t="s">
        <v>324</v>
      </c>
    </row>
    <row r="2" spans="1:3" s="12" customFormat="1" ht="12.75" x14ac:dyDescent="0.2">
      <c r="A2" s="57"/>
      <c r="B2" s="57">
        <v>2017</v>
      </c>
      <c r="C2" s="57">
        <v>2018</v>
      </c>
    </row>
    <row r="3" spans="1:3" s="12" customFormat="1" ht="12.75" x14ac:dyDescent="0.2">
      <c r="A3" s="57" t="s">
        <v>80</v>
      </c>
      <c r="B3" s="57">
        <v>27.1</v>
      </c>
      <c r="C3" s="57">
        <v>26.9</v>
      </c>
    </row>
    <row r="4" spans="1:3" s="12" customFormat="1" ht="12.75" x14ac:dyDescent="0.2">
      <c r="A4" s="57" t="s">
        <v>81</v>
      </c>
      <c r="B4" s="57">
        <v>27.7</v>
      </c>
      <c r="C4" s="57">
        <v>27.6</v>
      </c>
    </row>
    <row r="5" spans="1:3" s="12" customFormat="1" ht="12.75" x14ac:dyDescent="0.2">
      <c r="A5" s="57" t="s">
        <v>82</v>
      </c>
      <c r="B5" s="57">
        <v>0.3</v>
      </c>
      <c r="C5" s="57">
        <v>-0.1</v>
      </c>
    </row>
    <row r="6" spans="1:3" s="12" customFormat="1" ht="12.75" x14ac:dyDescent="0.2">
      <c r="A6" s="57" t="s">
        <v>83</v>
      </c>
      <c r="B6" s="57">
        <v>4.5999999999999996</v>
      </c>
      <c r="C6" s="57">
        <v>4.8</v>
      </c>
    </row>
    <row r="7" spans="1:3" s="21" customFormat="1" ht="11.25" x14ac:dyDescent="0.2">
      <c r="A7" s="35" t="s">
        <v>79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2" sqref="A2:XFD7"/>
    </sheetView>
  </sheetViews>
  <sheetFormatPr defaultRowHeight="15" x14ac:dyDescent="0.25"/>
  <cols>
    <col min="1" max="1" width="63" style="8" bestFit="1" customWidth="1"/>
    <col min="2" max="16384" width="9.140625" style="8"/>
  </cols>
  <sheetData>
    <row r="1" spans="1:2" x14ac:dyDescent="0.25">
      <c r="A1" s="45" t="s">
        <v>325</v>
      </c>
    </row>
    <row r="2" spans="1:2" s="12" customFormat="1" ht="12.75" x14ac:dyDescent="0.2">
      <c r="A2" s="55"/>
      <c r="B2" s="55">
        <v>2018</v>
      </c>
    </row>
    <row r="3" spans="1:2" s="12" customFormat="1" ht="12.75" x14ac:dyDescent="0.2">
      <c r="A3" s="55" t="s">
        <v>84</v>
      </c>
      <c r="B3" s="56">
        <v>26.859137934394532</v>
      </c>
    </row>
    <row r="4" spans="1:2" s="12" customFormat="1" ht="12.75" x14ac:dyDescent="0.2">
      <c r="A4" s="55" t="s">
        <v>85</v>
      </c>
      <c r="B4" s="56">
        <v>26.440703813401655</v>
      </c>
    </row>
    <row r="5" spans="1:2" s="12" customFormat="1" ht="12.75" x14ac:dyDescent="0.2">
      <c r="A5" s="55" t="s">
        <v>86</v>
      </c>
      <c r="B5" s="56">
        <v>28.31464119926288</v>
      </c>
    </row>
    <row r="6" spans="1:2" s="12" customFormat="1" ht="12.75" x14ac:dyDescent="0.2">
      <c r="A6" s="55" t="s">
        <v>87</v>
      </c>
      <c r="B6" s="56">
        <v>25.671642926636363</v>
      </c>
    </row>
    <row r="7" spans="1:2" s="12" customFormat="1" ht="12.75" x14ac:dyDescent="0.2">
      <c r="A7" s="55" t="s">
        <v>88</v>
      </c>
      <c r="B7" s="56">
        <v>26.862190090907824</v>
      </c>
    </row>
    <row r="8" spans="1:2" s="21" customFormat="1" ht="12" x14ac:dyDescent="0.2">
      <c r="A8" s="25" t="s">
        <v>326</v>
      </c>
      <c r="B8" s="52"/>
    </row>
    <row r="9" spans="1:2" s="21" customFormat="1" ht="11.25" x14ac:dyDescent="0.2">
      <c r="A9" s="35" t="s">
        <v>79</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XFD8"/>
    </sheetView>
  </sheetViews>
  <sheetFormatPr defaultRowHeight="15" x14ac:dyDescent="0.25"/>
  <cols>
    <col min="1" max="1" width="88.28515625" style="8" bestFit="1" customWidth="1"/>
    <col min="2" max="2" width="14" style="8" customWidth="1"/>
    <col min="3" max="16384" width="9.140625" style="8"/>
  </cols>
  <sheetData>
    <row r="1" spans="1:4" s="46" customFormat="1" x14ac:dyDescent="0.25">
      <c r="A1" s="45" t="s">
        <v>327</v>
      </c>
    </row>
    <row r="2" spans="1:4" s="12" customFormat="1" ht="12.75" x14ac:dyDescent="0.2">
      <c r="A2" s="55" t="s">
        <v>89</v>
      </c>
      <c r="B2" s="55" t="s">
        <v>78</v>
      </c>
      <c r="C2" s="55" t="s">
        <v>90</v>
      </c>
      <c r="D2" s="55"/>
    </row>
    <row r="3" spans="1:4" s="12" customFormat="1" ht="12.75" x14ac:dyDescent="0.2">
      <c r="A3" s="55" t="s">
        <v>91</v>
      </c>
      <c r="B3" s="56">
        <v>39.829038728333899</v>
      </c>
      <c r="C3" s="56">
        <v>4.0298240056917711</v>
      </c>
      <c r="D3" s="55"/>
    </row>
    <row r="4" spans="1:4" s="12" customFormat="1" ht="12.75" x14ac:dyDescent="0.2">
      <c r="A4" s="55" t="s">
        <v>92</v>
      </c>
      <c r="B4" s="56">
        <v>60.004086003462497</v>
      </c>
      <c r="C4" s="56">
        <v>4.7421818999444421</v>
      </c>
      <c r="D4" s="55"/>
    </row>
    <row r="5" spans="1:4" s="12" customFormat="1" ht="12.75" x14ac:dyDescent="0.2">
      <c r="A5" s="55" t="s">
        <v>93</v>
      </c>
      <c r="B5" s="56">
        <v>26.628509387120701</v>
      </c>
      <c r="C5" s="56">
        <v>14.014194103386579</v>
      </c>
      <c r="D5" s="55"/>
    </row>
    <row r="6" spans="1:4" s="12" customFormat="1" ht="12.75" x14ac:dyDescent="0.2">
      <c r="A6" s="55" t="s">
        <v>94</v>
      </c>
      <c r="B6" s="56">
        <v>15.0693984105877</v>
      </c>
      <c r="C6" s="56">
        <v>3.4877656738251952</v>
      </c>
      <c r="D6" s="55"/>
    </row>
    <row r="7" spans="1:4" s="12" customFormat="1" ht="12.75" x14ac:dyDescent="0.2">
      <c r="A7" s="55" t="s">
        <v>95</v>
      </c>
      <c r="B7" s="56">
        <v>25.540025086046196</v>
      </c>
      <c r="C7" s="56">
        <v>57.970522083741727</v>
      </c>
      <c r="D7" s="55"/>
    </row>
    <row r="8" spans="1:4" s="12" customFormat="1" ht="12.75" x14ac:dyDescent="0.2">
      <c r="A8" s="55" t="s">
        <v>96</v>
      </c>
      <c r="B8" s="56">
        <v>20.684143345264701</v>
      </c>
      <c r="C8" s="56">
        <v>15.755512233410283</v>
      </c>
      <c r="D8" s="55"/>
    </row>
    <row r="9" spans="1:4" s="21" customFormat="1" ht="11.25" x14ac:dyDescent="0.2">
      <c r="A9" s="25" t="s">
        <v>328</v>
      </c>
    </row>
    <row r="10" spans="1:4" s="21" customFormat="1" ht="11.25" x14ac:dyDescent="0.2">
      <c r="A10" s="35"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A33" sqref="A33"/>
    </sheetView>
  </sheetViews>
  <sheetFormatPr defaultRowHeight="15" x14ac:dyDescent="0.25"/>
  <cols>
    <col min="1" max="1" width="56.28515625" bestFit="1" customWidth="1"/>
  </cols>
  <sheetData>
    <row r="1" spans="1:11" s="23" customFormat="1" x14ac:dyDescent="0.25">
      <c r="A1" s="22" t="s">
        <v>294</v>
      </c>
      <c r="B1" s="22"/>
      <c r="C1" s="22"/>
      <c r="D1" s="22"/>
      <c r="E1" s="22"/>
      <c r="F1" s="22"/>
      <c r="G1" s="22"/>
      <c r="H1" s="22"/>
      <c r="I1" s="22"/>
      <c r="J1" s="22"/>
      <c r="K1" s="22"/>
    </row>
    <row r="2" spans="1:11" s="59" customFormat="1" ht="12.75" x14ac:dyDescent="0.2">
      <c r="A2" s="12"/>
      <c r="B2" s="12">
        <v>2015</v>
      </c>
      <c r="C2" s="12">
        <v>2016</v>
      </c>
      <c r="D2" s="12">
        <v>2017</v>
      </c>
      <c r="E2" s="12">
        <v>2018</v>
      </c>
    </row>
    <row r="3" spans="1:11" s="59" customFormat="1" ht="12.75" x14ac:dyDescent="0.2">
      <c r="A3" s="12" t="s">
        <v>0</v>
      </c>
      <c r="B3" s="64">
        <v>51.448040885860301</v>
      </c>
      <c r="C3" s="64">
        <v>62.626728110599082</v>
      </c>
      <c r="D3" s="64">
        <v>61.336336336336338</v>
      </c>
      <c r="E3" s="64">
        <v>62.590201291302691</v>
      </c>
    </row>
    <row r="4" spans="1:11" s="59" customFormat="1" ht="12.75" x14ac:dyDescent="0.2">
      <c r="A4" s="12" t="s">
        <v>1</v>
      </c>
      <c r="B4" s="64">
        <v>37.137989778534923</v>
      </c>
      <c r="C4" s="64">
        <v>21.797235023041477</v>
      </c>
      <c r="D4" s="64">
        <v>20.533033033033032</v>
      </c>
      <c r="E4" s="64">
        <v>17.546524876566654</v>
      </c>
    </row>
    <row r="5" spans="1:11" s="59" customFormat="1" ht="12.75" x14ac:dyDescent="0.2">
      <c r="A5" s="12" t="s">
        <v>2</v>
      </c>
      <c r="B5" s="64">
        <v>11.41396933560477</v>
      </c>
      <c r="C5" s="64">
        <v>15.576036866359447</v>
      </c>
      <c r="D5" s="64">
        <v>18.13063063063063</v>
      </c>
      <c r="E5" s="64">
        <v>19.863273832130648</v>
      </c>
    </row>
    <row r="6" spans="1:11" s="8" customFormat="1" ht="21" customHeight="1" x14ac:dyDescent="0.25">
      <c r="A6" s="19" t="s">
        <v>285</v>
      </c>
      <c r="B6" s="18"/>
      <c r="C6" s="18"/>
      <c r="D6" s="18"/>
      <c r="E6" s="18"/>
    </row>
    <row r="7" spans="1:11" s="8" customFormat="1" x14ac:dyDescent="0.25">
      <c r="A7" s="15" t="s">
        <v>287</v>
      </c>
      <c r="B7" s="18"/>
      <c r="C7" s="18"/>
      <c r="D7" s="18"/>
      <c r="E7" s="18"/>
    </row>
    <row r="8" spans="1:11" s="8" customFormat="1" x14ac:dyDescent="0.25"/>
    <row r="9" spans="1:11" s="8" customFormat="1" x14ac:dyDescent="0.25"/>
    <row r="10" spans="1:11" s="8" customFormat="1" x14ac:dyDescent="0.25"/>
    <row r="11" spans="1:11" s="8" customFormat="1" x14ac:dyDescent="0.25"/>
    <row r="12" spans="1:11" s="8" customFormat="1" x14ac:dyDescent="0.25"/>
    <row r="13" spans="1:11" s="8" customFormat="1" x14ac:dyDescent="0.25"/>
    <row r="14" spans="1:11" s="8" customFormat="1" x14ac:dyDescent="0.25"/>
    <row r="15" spans="1:11" s="8" customFormat="1" x14ac:dyDescent="0.25"/>
    <row r="16" spans="1:11"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5" sqref="A5"/>
    </sheetView>
  </sheetViews>
  <sheetFormatPr defaultRowHeight="15" x14ac:dyDescent="0.25"/>
  <cols>
    <col min="1" max="1" width="19.42578125" style="8" customWidth="1"/>
    <col min="2" max="16384" width="9.140625" style="8"/>
  </cols>
  <sheetData>
    <row r="1" spans="1:7" x14ac:dyDescent="0.25">
      <c r="A1" s="50" t="s">
        <v>329</v>
      </c>
    </row>
    <row r="2" spans="1:7" s="12" customFormat="1" ht="12.75" x14ac:dyDescent="0.2">
      <c r="A2" s="55"/>
      <c r="B2" s="55">
        <v>2013</v>
      </c>
      <c r="C2" s="55">
        <v>2014</v>
      </c>
      <c r="D2" s="55">
        <v>2015</v>
      </c>
      <c r="E2" s="55">
        <v>2016</v>
      </c>
      <c r="F2" s="55">
        <v>2017</v>
      </c>
      <c r="G2" s="55">
        <v>2018</v>
      </c>
    </row>
    <row r="3" spans="1:7" s="12" customFormat="1" ht="12.75" x14ac:dyDescent="0.2">
      <c r="A3" s="55" t="s">
        <v>97</v>
      </c>
      <c r="B3" s="56">
        <f>100*0.200466740027675</f>
        <v>20.046674002767499</v>
      </c>
      <c r="C3" s="56">
        <f>100*0.203349658397569</f>
        <v>20.334965839756901</v>
      </c>
      <c r="D3" s="56">
        <f>100*0.198822274921877</f>
        <v>19.882227492187702</v>
      </c>
      <c r="E3" s="56">
        <f>100*0.201604939342962</f>
        <v>20.160493934296202</v>
      </c>
      <c r="F3" s="56">
        <f>100*0.191214027229683</f>
        <v>19.121402722968302</v>
      </c>
      <c r="G3" s="56">
        <f>100*0.191214027229683</f>
        <v>19.121402722968302</v>
      </c>
    </row>
    <row r="4" spans="1:7" x14ac:dyDescent="0.25">
      <c r="A4" s="42" t="s">
        <v>79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7"/>
    </sheetView>
  </sheetViews>
  <sheetFormatPr defaultRowHeight="15" x14ac:dyDescent="0.25"/>
  <cols>
    <col min="1" max="1" width="54.85546875" style="8" bestFit="1" customWidth="1"/>
    <col min="2" max="16384" width="9.140625" style="8"/>
  </cols>
  <sheetData>
    <row r="1" spans="1:4" s="46" customFormat="1" x14ac:dyDescent="0.25">
      <c r="A1" s="50" t="s">
        <v>330</v>
      </c>
    </row>
    <row r="2" spans="1:4" s="59" customFormat="1" ht="12.75" x14ac:dyDescent="0.2">
      <c r="A2" s="58"/>
      <c r="B2" s="58">
        <v>2017</v>
      </c>
      <c r="C2" s="58">
        <v>2018</v>
      </c>
      <c r="D2" s="58"/>
    </row>
    <row r="3" spans="1:4" s="59" customFormat="1" ht="12.75" x14ac:dyDescent="0.2">
      <c r="A3" s="60" t="s">
        <v>98</v>
      </c>
      <c r="B3" s="61">
        <f>100*0.198757386307902</f>
        <v>19.875738630790199</v>
      </c>
      <c r="C3" s="62">
        <v>20.900724227372304</v>
      </c>
      <c r="D3" s="58"/>
    </row>
    <row r="4" spans="1:4" s="59" customFormat="1" ht="12.75" x14ac:dyDescent="0.2">
      <c r="A4" s="60" t="s">
        <v>99</v>
      </c>
      <c r="B4" s="61">
        <f>100*0.179173553512899</f>
        <v>17.917355351289899</v>
      </c>
      <c r="C4" s="62">
        <v>17.94691303847878</v>
      </c>
      <c r="D4" s="58"/>
    </row>
    <row r="5" spans="1:4" s="59" customFormat="1" ht="12.75" x14ac:dyDescent="0.2">
      <c r="A5" s="60" t="s">
        <v>100</v>
      </c>
      <c r="B5" s="61">
        <f>100*0.213161725883274</f>
        <v>21.316172588327401</v>
      </c>
      <c r="C5" s="62">
        <v>20.006940701025982</v>
      </c>
      <c r="D5" s="58"/>
    </row>
    <row r="6" spans="1:4" s="59" customFormat="1" ht="12.75" x14ac:dyDescent="0.2">
      <c r="A6" s="60" t="s">
        <v>101</v>
      </c>
      <c r="B6" s="61">
        <f>100*0.168881958920412</f>
        <v>16.8881958920412</v>
      </c>
      <c r="C6" s="62">
        <v>17.016054168971216</v>
      </c>
      <c r="D6" s="58"/>
    </row>
    <row r="7" spans="1:4" s="59" customFormat="1" ht="12.75" x14ac:dyDescent="0.2">
      <c r="A7" s="63" t="s">
        <v>102</v>
      </c>
      <c r="B7" s="61">
        <f>100*0.229468198616771</f>
        <v>22.946819861677099</v>
      </c>
      <c r="C7" s="62">
        <v>23.500686290487831</v>
      </c>
      <c r="D7" s="58"/>
    </row>
    <row r="8" spans="1:4" x14ac:dyDescent="0.25">
      <c r="A8" s="19" t="s">
        <v>79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2" sqref="A2:XFD3"/>
    </sheetView>
  </sheetViews>
  <sheetFormatPr defaultRowHeight="15" x14ac:dyDescent="0.25"/>
  <cols>
    <col min="1" max="1" width="18" style="8" customWidth="1"/>
    <col min="2" max="16384" width="9.140625" style="8"/>
  </cols>
  <sheetData>
    <row r="1" spans="1:6" s="46" customFormat="1" x14ac:dyDescent="0.25">
      <c r="A1" s="45" t="s">
        <v>331</v>
      </c>
    </row>
    <row r="2" spans="1:6" s="12" customFormat="1" ht="12.75" x14ac:dyDescent="0.2">
      <c r="A2" s="55"/>
      <c r="B2" s="55">
        <v>2014</v>
      </c>
      <c r="C2" s="55">
        <v>2015</v>
      </c>
      <c r="D2" s="55">
        <v>2016</v>
      </c>
      <c r="E2" s="55">
        <v>2017</v>
      </c>
      <c r="F2" s="55">
        <v>2018</v>
      </c>
    </row>
    <row r="3" spans="1:6" s="12" customFormat="1" ht="12.75" x14ac:dyDescent="0.2">
      <c r="A3" s="55" t="s">
        <v>103</v>
      </c>
      <c r="B3" s="56">
        <f>100*0.34599639530612</f>
        <v>34.599639530611995</v>
      </c>
      <c r="C3" s="56">
        <f>100*0.343790011501569</f>
        <v>34.379001150156903</v>
      </c>
      <c r="D3" s="56">
        <f>100*0.343953545517597</f>
        <v>34.395354551759702</v>
      </c>
      <c r="E3" s="56">
        <f>100*0.33199919899896</f>
        <v>33.199919899896003</v>
      </c>
      <c r="F3" s="56">
        <f>100*0.33199919899896</f>
        <v>33.199919899896003</v>
      </c>
    </row>
    <row r="4" spans="1:6" s="28" customFormat="1" ht="11.25" x14ac:dyDescent="0.2">
      <c r="A4" s="19" t="s">
        <v>79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9" sqref="A9"/>
    </sheetView>
  </sheetViews>
  <sheetFormatPr defaultRowHeight="15" x14ac:dyDescent="0.25"/>
  <cols>
    <col min="1" max="1" width="85.85546875" style="8" bestFit="1" customWidth="1"/>
    <col min="2" max="16384" width="9.140625" style="8"/>
  </cols>
  <sheetData>
    <row r="1" spans="1:3" x14ac:dyDescent="0.25">
      <c r="A1" s="45" t="s">
        <v>332</v>
      </c>
    </row>
    <row r="2" spans="1:3" s="12" customFormat="1" ht="12.75" x14ac:dyDescent="0.2">
      <c r="A2" s="55"/>
      <c r="B2" s="55" t="s">
        <v>104</v>
      </c>
      <c r="C2" s="55" t="s">
        <v>105</v>
      </c>
    </row>
    <row r="3" spans="1:3" s="12" customFormat="1" ht="12.75" x14ac:dyDescent="0.2">
      <c r="A3" s="55" t="s">
        <v>106</v>
      </c>
      <c r="B3" s="56">
        <v>16.659568200868698</v>
      </c>
      <c r="C3" s="56">
        <v>93.862190129495957</v>
      </c>
    </row>
    <row r="4" spans="1:3" s="12" customFormat="1" ht="12.75" x14ac:dyDescent="0.2">
      <c r="A4" s="55" t="s">
        <v>107</v>
      </c>
      <c r="B4" s="56">
        <v>55.131612630754404</v>
      </c>
      <c r="C4" s="56">
        <v>0.85298250855408098</v>
      </c>
    </row>
    <row r="5" spans="1:3" s="12" customFormat="1" ht="12.75" x14ac:dyDescent="0.2">
      <c r="A5" s="55" t="s">
        <v>108</v>
      </c>
      <c r="B5" s="56">
        <v>80.285272059103292</v>
      </c>
      <c r="C5" s="56">
        <v>2.8033386260873319</v>
      </c>
    </row>
    <row r="6" spans="1:3" s="12" customFormat="1" ht="12.75" x14ac:dyDescent="0.2">
      <c r="A6" s="55" t="s">
        <v>109</v>
      </c>
      <c r="B6" s="56">
        <v>28.540697000146796</v>
      </c>
      <c r="C6" s="56">
        <v>2.4814887358626287</v>
      </c>
    </row>
    <row r="7" spans="1:3" s="28" customFormat="1" ht="11.25" x14ac:dyDescent="0.2">
      <c r="A7" s="20" t="s">
        <v>333</v>
      </c>
    </row>
    <row r="8" spans="1:3" s="28" customFormat="1" ht="11.25" x14ac:dyDescent="0.2">
      <c r="A8" s="19" t="s">
        <v>110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13" sqref="C13"/>
    </sheetView>
  </sheetViews>
  <sheetFormatPr defaultRowHeight="15" x14ac:dyDescent="0.25"/>
  <cols>
    <col min="1" max="1" width="69.5703125" style="8" bestFit="1" customWidth="1"/>
    <col min="2" max="2" width="9.140625" style="8"/>
    <col min="3" max="3" width="25.5703125" style="8" bestFit="1" customWidth="1"/>
    <col min="4" max="4" width="16" style="8" bestFit="1" customWidth="1"/>
    <col min="5" max="5" width="27" style="8" bestFit="1" customWidth="1"/>
    <col min="6" max="16384" width="9.140625" style="8"/>
  </cols>
  <sheetData>
    <row r="1" spans="1:6" x14ac:dyDescent="0.25">
      <c r="A1" s="45" t="s">
        <v>334</v>
      </c>
    </row>
    <row r="2" spans="1:6" s="12" customFormat="1" ht="12.75" x14ac:dyDescent="0.2">
      <c r="A2" s="57"/>
      <c r="B2" s="57" t="s">
        <v>106</v>
      </c>
      <c r="C2" s="55" t="s">
        <v>107</v>
      </c>
      <c r="D2" s="57" t="s">
        <v>108</v>
      </c>
      <c r="E2" s="55" t="s">
        <v>109</v>
      </c>
      <c r="F2" s="55"/>
    </row>
    <row r="3" spans="1:6" s="12" customFormat="1" ht="12.75" x14ac:dyDescent="0.2">
      <c r="A3" s="55" t="s">
        <v>98</v>
      </c>
      <c r="B3" s="56">
        <v>17.7</v>
      </c>
      <c r="C3" s="56">
        <v>55.7</v>
      </c>
      <c r="D3" s="56">
        <v>74</v>
      </c>
      <c r="E3" s="56">
        <v>28.4</v>
      </c>
      <c r="F3" s="55"/>
    </row>
    <row r="4" spans="1:6" s="12" customFormat="1" ht="12.75" x14ac:dyDescent="0.2">
      <c r="A4" s="55" t="s">
        <v>99</v>
      </c>
      <c r="B4" s="56">
        <v>15.1</v>
      </c>
      <c r="C4" s="56">
        <v>55.3</v>
      </c>
      <c r="D4" s="56">
        <v>84.7</v>
      </c>
      <c r="E4" s="56">
        <v>34.799999999999997</v>
      </c>
      <c r="F4" s="55"/>
    </row>
    <row r="5" spans="1:6" s="12" customFormat="1" ht="12.75" x14ac:dyDescent="0.2">
      <c r="A5" s="55" t="s">
        <v>100</v>
      </c>
      <c r="B5" s="56">
        <v>18.399999999999999</v>
      </c>
      <c r="C5" s="56">
        <v>55.3</v>
      </c>
      <c r="D5" s="56">
        <v>77.900000000000006</v>
      </c>
      <c r="E5" s="56">
        <v>30</v>
      </c>
      <c r="F5" s="55"/>
    </row>
    <row r="6" spans="1:6" s="12" customFormat="1" ht="12.75" x14ac:dyDescent="0.2">
      <c r="A6" s="55" t="s">
        <v>101</v>
      </c>
      <c r="B6" s="56">
        <v>15</v>
      </c>
      <c r="C6" s="56">
        <v>50.2</v>
      </c>
      <c r="D6" s="56">
        <v>77.900000000000006</v>
      </c>
      <c r="E6" s="56">
        <v>25</v>
      </c>
      <c r="F6" s="55"/>
    </row>
    <row r="7" spans="1:6" s="12" customFormat="1" ht="12.75" x14ac:dyDescent="0.2">
      <c r="A7" s="55" t="s">
        <v>102</v>
      </c>
      <c r="B7" s="56">
        <v>20.2</v>
      </c>
      <c r="C7" s="56">
        <v>59</v>
      </c>
      <c r="D7" s="56">
        <v>87.5</v>
      </c>
      <c r="E7" s="56">
        <v>23.9</v>
      </c>
      <c r="F7" s="55"/>
    </row>
    <row r="8" spans="1:6" s="12" customFormat="1" ht="12.75" x14ac:dyDescent="0.2">
      <c r="A8" s="55" t="s">
        <v>38</v>
      </c>
      <c r="B8" s="56">
        <v>16.7</v>
      </c>
      <c r="C8" s="56">
        <v>55.1</v>
      </c>
      <c r="D8" s="56">
        <v>80.3</v>
      </c>
      <c r="E8" s="56">
        <v>28.5</v>
      </c>
      <c r="F8" s="55"/>
    </row>
    <row r="9" spans="1:6" s="21" customFormat="1" ht="11.25" x14ac:dyDescent="0.2">
      <c r="A9" s="35" t="s">
        <v>110</v>
      </c>
      <c r="B9" s="52"/>
      <c r="C9" s="52"/>
      <c r="D9" s="52"/>
      <c r="E9" s="52"/>
      <c r="F9" s="5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F7" sqref="F7"/>
    </sheetView>
  </sheetViews>
  <sheetFormatPr defaultRowHeight="15" x14ac:dyDescent="0.25"/>
  <cols>
    <col min="1" max="1" width="15" style="8" customWidth="1"/>
    <col min="2" max="16384" width="9.140625" style="8"/>
  </cols>
  <sheetData>
    <row r="1" spans="1:6" s="46" customFormat="1" x14ac:dyDescent="0.25">
      <c r="A1" s="45" t="s">
        <v>335</v>
      </c>
    </row>
    <row r="2" spans="1:6" s="12" customFormat="1" ht="12.75" x14ac:dyDescent="0.2">
      <c r="A2" s="55"/>
      <c r="B2" s="55">
        <v>2014</v>
      </c>
      <c r="C2" s="55">
        <v>2015</v>
      </c>
      <c r="D2" s="55">
        <v>2016</v>
      </c>
      <c r="E2" s="55">
        <v>2017</v>
      </c>
      <c r="F2" s="55">
        <v>2018</v>
      </c>
    </row>
    <row r="3" spans="1:6" s="12" customFormat="1" ht="12.75" x14ac:dyDescent="0.2">
      <c r="A3" s="55" t="s">
        <v>111</v>
      </c>
      <c r="B3" s="56">
        <f>100*0.286812870659877</f>
        <v>28.6812870659877</v>
      </c>
      <c r="C3" s="56">
        <f>100*0.29999095596715</f>
        <v>29.999095596714998</v>
      </c>
      <c r="D3" s="56">
        <f>100*0.295075441337317</f>
        <v>29.507544133731699</v>
      </c>
      <c r="E3" s="56">
        <f>100*0.28811820845359</f>
        <v>28.811820845358998</v>
      </c>
      <c r="F3" s="56">
        <f>100*0.293607752489331</f>
        <v>29.360775248933102</v>
      </c>
    </row>
    <row r="4" spans="1:6" s="21" customFormat="1" ht="11.25" x14ac:dyDescent="0.2">
      <c r="A4" s="25" t="s">
        <v>336</v>
      </c>
      <c r="B4" s="52"/>
      <c r="C4" s="52"/>
      <c r="D4" s="52"/>
      <c r="E4" s="52"/>
      <c r="F4" s="52"/>
    </row>
    <row r="5" spans="1:6" s="21" customFormat="1" ht="11.25" x14ac:dyDescent="0.2">
      <c r="A5" s="35" t="s">
        <v>112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9" sqref="A29"/>
    </sheetView>
  </sheetViews>
  <sheetFormatPr defaultRowHeight="15" x14ac:dyDescent="0.25"/>
  <cols>
    <col min="1" max="1" width="55.140625" style="8" bestFit="1" customWidth="1"/>
    <col min="2" max="16384" width="9.140625" style="8"/>
  </cols>
  <sheetData>
    <row r="1" spans="1:2" x14ac:dyDescent="0.25">
      <c r="A1" s="45" t="s">
        <v>337</v>
      </c>
    </row>
    <row r="2" spans="1:2" s="12" customFormat="1" ht="12.75" x14ac:dyDescent="0.2">
      <c r="A2" s="55" t="s">
        <v>113</v>
      </c>
      <c r="B2" s="55">
        <v>2018</v>
      </c>
    </row>
    <row r="3" spans="1:2" s="12" customFormat="1" ht="12.75" x14ac:dyDescent="0.2">
      <c r="A3" s="55" t="s">
        <v>114</v>
      </c>
      <c r="B3" s="55">
        <v>57.1</v>
      </c>
    </row>
    <row r="4" spans="1:2" s="12" customFormat="1" ht="12.75" x14ac:dyDescent="0.2">
      <c r="A4" s="55" t="s">
        <v>115</v>
      </c>
      <c r="B4" s="55">
        <v>55.8</v>
      </c>
    </row>
    <row r="5" spans="1:2" s="12" customFormat="1" ht="12.75" x14ac:dyDescent="0.2">
      <c r="A5" s="55" t="s">
        <v>116</v>
      </c>
      <c r="B5" s="55">
        <v>41.9</v>
      </c>
    </row>
    <row r="6" spans="1:2" s="12" customFormat="1" ht="12.75" x14ac:dyDescent="0.2">
      <c r="A6" s="55" t="s">
        <v>117</v>
      </c>
      <c r="B6" s="55">
        <v>38.9</v>
      </c>
    </row>
    <row r="7" spans="1:2" s="12" customFormat="1" ht="12.75" x14ac:dyDescent="0.2">
      <c r="A7" s="55" t="s">
        <v>118</v>
      </c>
      <c r="B7" s="55">
        <v>37.5</v>
      </c>
    </row>
    <row r="8" spans="1:2" s="12" customFormat="1" ht="12.75" x14ac:dyDescent="0.2">
      <c r="A8" s="55" t="s">
        <v>119</v>
      </c>
      <c r="B8" s="55">
        <v>32.6</v>
      </c>
    </row>
    <row r="9" spans="1:2" s="12" customFormat="1" ht="12.75" x14ac:dyDescent="0.2">
      <c r="A9" s="55" t="s">
        <v>120</v>
      </c>
      <c r="B9" s="55">
        <v>32.299999999999997</v>
      </c>
    </row>
    <row r="10" spans="1:2" s="12" customFormat="1" ht="12.75" x14ac:dyDescent="0.2">
      <c r="A10" s="55" t="s">
        <v>121</v>
      </c>
      <c r="B10" s="55">
        <v>31.9</v>
      </c>
    </row>
    <row r="11" spans="1:2" s="12" customFormat="1" ht="12.75" x14ac:dyDescent="0.2">
      <c r="A11" s="55" t="s">
        <v>122</v>
      </c>
      <c r="B11" s="55">
        <v>31.8</v>
      </c>
    </row>
    <row r="12" spans="1:2" s="12" customFormat="1" ht="12.75" x14ac:dyDescent="0.2">
      <c r="A12" s="55" t="s">
        <v>123</v>
      </c>
      <c r="B12" s="55">
        <v>29.6</v>
      </c>
    </row>
    <row r="13" spans="1:2" s="12" customFormat="1" ht="12.75" x14ac:dyDescent="0.2">
      <c r="A13" s="55" t="s">
        <v>124</v>
      </c>
      <c r="B13" s="55">
        <v>29.2</v>
      </c>
    </row>
    <row r="14" spans="1:2" s="12" customFormat="1" ht="12.75" x14ac:dyDescent="0.2">
      <c r="A14" s="55" t="s">
        <v>125</v>
      </c>
      <c r="B14" s="55">
        <v>28.5</v>
      </c>
    </row>
    <row r="15" spans="1:2" s="12" customFormat="1" ht="12.75" x14ac:dyDescent="0.2">
      <c r="A15" s="55" t="s">
        <v>126</v>
      </c>
      <c r="B15" s="55">
        <v>27.7</v>
      </c>
    </row>
    <row r="16" spans="1:2" s="12" customFormat="1" ht="12.75" x14ac:dyDescent="0.2">
      <c r="A16" s="55" t="s">
        <v>127</v>
      </c>
      <c r="B16" s="55">
        <v>27.4</v>
      </c>
    </row>
    <row r="17" spans="1:2" s="12" customFormat="1" ht="12.75" x14ac:dyDescent="0.2">
      <c r="A17" s="55" t="s">
        <v>128</v>
      </c>
      <c r="B17" s="55">
        <v>22.2</v>
      </c>
    </row>
    <row r="18" spans="1:2" s="12" customFormat="1" ht="12.75" x14ac:dyDescent="0.2">
      <c r="A18" s="55" t="s">
        <v>129</v>
      </c>
      <c r="B18" s="55">
        <v>20.9</v>
      </c>
    </row>
    <row r="19" spans="1:2" s="12" customFormat="1" ht="12.75" x14ac:dyDescent="0.2">
      <c r="A19" s="55" t="s">
        <v>130</v>
      </c>
      <c r="B19" s="55">
        <v>20.2</v>
      </c>
    </row>
    <row r="20" spans="1:2" s="12" customFormat="1" ht="12.75" x14ac:dyDescent="0.2">
      <c r="A20" s="55" t="s">
        <v>131</v>
      </c>
      <c r="B20" s="55">
        <v>19.7</v>
      </c>
    </row>
    <row r="21" spans="1:2" s="12" customFormat="1" ht="12.75" x14ac:dyDescent="0.2">
      <c r="A21" s="55" t="s">
        <v>132</v>
      </c>
      <c r="B21" s="55">
        <v>19.100000000000001</v>
      </c>
    </row>
    <row r="22" spans="1:2" s="12" customFormat="1" ht="12.75" x14ac:dyDescent="0.2">
      <c r="A22" s="55" t="s">
        <v>23</v>
      </c>
      <c r="B22" s="55">
        <v>29.4</v>
      </c>
    </row>
    <row r="23" spans="1:2" s="28" customFormat="1" ht="11.25" x14ac:dyDescent="0.2">
      <c r="A23" s="20" t="s">
        <v>338</v>
      </c>
    </row>
    <row r="24" spans="1:2" s="28" customFormat="1" ht="11.25" x14ac:dyDescent="0.2">
      <c r="A24" s="19" t="s">
        <v>112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A2:XFD5"/>
    </sheetView>
  </sheetViews>
  <sheetFormatPr defaultRowHeight="15" x14ac:dyDescent="0.25"/>
  <cols>
    <col min="1" max="1" width="60" style="8" bestFit="1" customWidth="1"/>
    <col min="2" max="16384" width="9.140625" style="8"/>
  </cols>
  <sheetData>
    <row r="1" spans="1:2" x14ac:dyDescent="0.25">
      <c r="A1" s="48" t="s">
        <v>339</v>
      </c>
    </row>
    <row r="2" spans="1:2" s="12" customFormat="1" ht="12.75" x14ac:dyDescent="0.2">
      <c r="A2" s="55"/>
      <c r="B2" s="55">
        <v>2018</v>
      </c>
    </row>
    <row r="3" spans="1:2" s="12" customFormat="1" ht="12.75" x14ac:dyDescent="0.2">
      <c r="A3" s="55" t="s">
        <v>133</v>
      </c>
      <c r="B3" s="55">
        <v>29.4</v>
      </c>
    </row>
    <row r="4" spans="1:2" s="12" customFormat="1" ht="12.75" x14ac:dyDescent="0.2">
      <c r="A4" s="55" t="s">
        <v>134</v>
      </c>
      <c r="B4" s="55">
        <v>40.1</v>
      </c>
    </row>
    <row r="5" spans="1:2" s="12" customFormat="1" ht="12.75" x14ac:dyDescent="0.2">
      <c r="A5" s="55" t="s">
        <v>135</v>
      </c>
      <c r="B5" s="55">
        <v>30.5</v>
      </c>
    </row>
    <row r="6" spans="1:2" s="28" customFormat="1" ht="11.25" x14ac:dyDescent="0.2">
      <c r="A6" s="20" t="s">
        <v>340</v>
      </c>
      <c r="B6" s="53"/>
    </row>
    <row r="7" spans="1:2" s="28" customFormat="1" ht="11.25" x14ac:dyDescent="0.2">
      <c r="A7" s="19" t="s">
        <v>136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8" sqref="B17:B18"/>
    </sheetView>
  </sheetViews>
  <sheetFormatPr defaultRowHeight="15" x14ac:dyDescent="0.25"/>
  <cols>
    <col min="1" max="1" width="16.85546875" style="8" customWidth="1"/>
    <col min="2" max="16384" width="9.140625" style="8"/>
  </cols>
  <sheetData>
    <row r="1" spans="1:2" x14ac:dyDescent="0.25">
      <c r="A1" s="50" t="s">
        <v>341</v>
      </c>
    </row>
    <row r="2" spans="1:2" s="12" customFormat="1" ht="12.75" x14ac:dyDescent="0.2">
      <c r="A2" s="55"/>
      <c r="B2" s="55">
        <v>2018</v>
      </c>
    </row>
    <row r="3" spans="1:2" s="12" customFormat="1" ht="12.75" x14ac:dyDescent="0.2">
      <c r="A3" s="55" t="s">
        <v>137</v>
      </c>
      <c r="B3" s="55">
        <v>29.4</v>
      </c>
    </row>
    <row r="4" spans="1:2" s="12" customFormat="1" ht="12.75" x14ac:dyDescent="0.2">
      <c r="A4" s="55" t="s">
        <v>138</v>
      </c>
      <c r="B4" s="55">
        <v>42.3</v>
      </c>
    </row>
    <row r="5" spans="1:2" s="28" customFormat="1" ht="11.25" x14ac:dyDescent="0.2">
      <c r="A5" s="20" t="s">
        <v>342</v>
      </c>
    </row>
    <row r="6" spans="1:2" s="28" customFormat="1" ht="11.25" x14ac:dyDescent="0.2">
      <c r="A6" s="19" t="s">
        <v>139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selection activeCell="B1" sqref="B1"/>
    </sheetView>
  </sheetViews>
  <sheetFormatPr defaultRowHeight="15" x14ac:dyDescent="0.25"/>
  <cols>
    <col min="1" max="1" width="54.5703125" style="8" bestFit="1" customWidth="1"/>
    <col min="2" max="2" width="17" style="8" bestFit="1" customWidth="1"/>
    <col min="3" max="16384" width="9.140625" style="8"/>
  </cols>
  <sheetData>
    <row r="1" spans="1:5" s="46" customFormat="1" x14ac:dyDescent="0.25">
      <c r="A1" s="50" t="s">
        <v>246</v>
      </c>
      <c r="B1" s="54"/>
      <c r="C1" s="54"/>
      <c r="D1" s="54"/>
      <c r="E1" s="54"/>
    </row>
    <row r="2" spans="1:5" s="12" customFormat="1" ht="12.75" x14ac:dyDescent="0.2">
      <c r="A2" s="55" t="s">
        <v>31</v>
      </c>
      <c r="B2" s="55" t="s">
        <v>140</v>
      </c>
      <c r="C2" s="55" t="s">
        <v>141</v>
      </c>
      <c r="D2" s="55" t="s">
        <v>142</v>
      </c>
      <c r="E2" s="55" t="s">
        <v>143</v>
      </c>
    </row>
    <row r="3" spans="1:5" s="12" customFormat="1" ht="12.75" x14ac:dyDescent="0.2">
      <c r="A3" s="55" t="s">
        <v>38</v>
      </c>
      <c r="B3" s="55"/>
      <c r="C3" s="55">
        <v>27.1</v>
      </c>
      <c r="D3" s="55">
        <v>26.9</v>
      </c>
      <c r="E3" s="55">
        <v>-0.2</v>
      </c>
    </row>
    <row r="4" spans="1:5" s="12" customFormat="1" ht="12.75" x14ac:dyDescent="0.2">
      <c r="A4" s="55" t="s">
        <v>144</v>
      </c>
      <c r="B4" s="55" t="s">
        <v>145</v>
      </c>
      <c r="C4" s="55">
        <v>28.2</v>
      </c>
      <c r="D4" s="55">
        <v>26.7</v>
      </c>
      <c r="E4" s="55">
        <v>-1.5</v>
      </c>
    </row>
    <row r="5" spans="1:5" s="12" customFormat="1" ht="12.75" x14ac:dyDescent="0.2">
      <c r="A5" s="55" t="s">
        <v>146</v>
      </c>
      <c r="B5" s="55" t="s">
        <v>145</v>
      </c>
      <c r="C5" s="55">
        <v>33.4</v>
      </c>
      <c r="D5" s="55">
        <v>31.4</v>
      </c>
      <c r="E5" s="55">
        <v>-2</v>
      </c>
    </row>
    <row r="6" spans="1:5" s="12" customFormat="1" ht="12.75" x14ac:dyDescent="0.2">
      <c r="A6" s="55" t="s">
        <v>147</v>
      </c>
      <c r="B6" s="55" t="s">
        <v>148</v>
      </c>
      <c r="C6" s="55">
        <v>26.6</v>
      </c>
      <c r="D6" s="55">
        <v>26</v>
      </c>
      <c r="E6" s="55">
        <v>-0.6</v>
      </c>
    </row>
    <row r="7" spans="1:5" s="12" customFormat="1" ht="12.75" x14ac:dyDescent="0.2">
      <c r="A7" s="55" t="s">
        <v>149</v>
      </c>
      <c r="B7" s="55" t="s">
        <v>145</v>
      </c>
      <c r="C7" s="55">
        <v>24.1</v>
      </c>
      <c r="D7" s="55">
        <v>25.9</v>
      </c>
      <c r="E7" s="55">
        <v>1.8</v>
      </c>
    </row>
    <row r="8" spans="1:5" s="12" customFormat="1" ht="12.75" x14ac:dyDescent="0.2">
      <c r="A8" s="55" t="s">
        <v>150</v>
      </c>
      <c r="B8" s="55" t="s">
        <v>148</v>
      </c>
      <c r="C8" s="55">
        <v>25.7</v>
      </c>
      <c r="D8" s="55">
        <v>26.3</v>
      </c>
      <c r="E8" s="55">
        <v>0.6</v>
      </c>
    </row>
    <row r="9" spans="1:5" s="12" customFormat="1" ht="12.75" x14ac:dyDescent="0.2">
      <c r="A9" s="55" t="s">
        <v>151</v>
      </c>
      <c r="B9" s="55" t="s">
        <v>152</v>
      </c>
      <c r="C9" s="55">
        <v>26.3</v>
      </c>
      <c r="D9" s="55">
        <v>24.7</v>
      </c>
      <c r="E9" s="55">
        <v>-1.6</v>
      </c>
    </row>
    <row r="10" spans="1:5" s="12" customFormat="1" ht="12.75" x14ac:dyDescent="0.2">
      <c r="A10" s="55" t="s">
        <v>153</v>
      </c>
      <c r="B10" s="55" t="s">
        <v>145</v>
      </c>
      <c r="C10" s="55">
        <v>25.5</v>
      </c>
      <c r="D10" s="55">
        <v>26.4</v>
      </c>
      <c r="E10" s="55">
        <v>0.9</v>
      </c>
    </row>
    <row r="11" spans="1:5" s="12" customFormat="1" ht="12.75" x14ac:dyDescent="0.2">
      <c r="A11" s="55" t="s">
        <v>154</v>
      </c>
      <c r="B11" s="55" t="s">
        <v>148</v>
      </c>
      <c r="C11" s="55">
        <v>32.700000000000003</v>
      </c>
      <c r="D11" s="55">
        <v>31.4</v>
      </c>
      <c r="E11" s="55">
        <v>-1.3</v>
      </c>
    </row>
    <row r="12" spans="1:5" s="12" customFormat="1" ht="12.75" x14ac:dyDescent="0.2">
      <c r="A12" s="55" t="s">
        <v>155</v>
      </c>
      <c r="B12" s="55" t="s">
        <v>145</v>
      </c>
      <c r="C12" s="55">
        <v>25.3</v>
      </c>
      <c r="D12" s="55">
        <v>27.4</v>
      </c>
      <c r="E12" s="55">
        <v>2.1</v>
      </c>
    </row>
    <row r="13" spans="1:5" s="12" customFormat="1" ht="12.75" x14ac:dyDescent="0.2">
      <c r="A13" s="55" t="s">
        <v>156</v>
      </c>
      <c r="B13" s="55" t="s">
        <v>145</v>
      </c>
      <c r="C13" s="55">
        <v>28.1</v>
      </c>
      <c r="D13" s="55">
        <v>27.6</v>
      </c>
      <c r="E13" s="55">
        <v>-0.5</v>
      </c>
    </row>
    <row r="14" spans="1:5" s="12" customFormat="1" ht="12.75" x14ac:dyDescent="0.2">
      <c r="A14" s="55" t="s">
        <v>157</v>
      </c>
      <c r="B14" s="55" t="s">
        <v>148</v>
      </c>
      <c r="C14" s="55">
        <v>26.1</v>
      </c>
      <c r="D14" s="55">
        <v>25.6</v>
      </c>
      <c r="E14" s="55">
        <v>-0.5</v>
      </c>
    </row>
    <row r="15" spans="1:5" s="12" customFormat="1" ht="12.75" x14ac:dyDescent="0.2">
      <c r="A15" s="55" t="s">
        <v>158</v>
      </c>
      <c r="B15" s="55" t="s">
        <v>148</v>
      </c>
      <c r="C15" s="55">
        <v>41.5</v>
      </c>
      <c r="D15" s="55">
        <v>42.9</v>
      </c>
      <c r="E15" s="55">
        <v>1.4</v>
      </c>
    </row>
    <row r="16" spans="1:5" s="12" customFormat="1" ht="12.75" x14ac:dyDescent="0.2">
      <c r="A16" s="55" t="s">
        <v>159</v>
      </c>
      <c r="B16" s="55" t="s">
        <v>160</v>
      </c>
      <c r="C16" s="55">
        <v>26.8</v>
      </c>
      <c r="D16" s="55">
        <v>26</v>
      </c>
      <c r="E16" s="55">
        <v>-0.9</v>
      </c>
    </row>
    <row r="17" spans="1:5" s="12" customFormat="1" ht="12.75" x14ac:dyDescent="0.2">
      <c r="A17" s="55" t="s">
        <v>161</v>
      </c>
      <c r="B17" s="55" t="s">
        <v>160</v>
      </c>
      <c r="C17" s="55">
        <v>27.8</v>
      </c>
      <c r="D17" s="55">
        <v>27.2</v>
      </c>
      <c r="E17" s="55">
        <v>-0.6</v>
      </c>
    </row>
    <row r="18" spans="1:5" s="12" customFormat="1" ht="12.75" x14ac:dyDescent="0.2">
      <c r="A18" s="55" t="s">
        <v>162</v>
      </c>
      <c r="B18" s="55" t="s">
        <v>145</v>
      </c>
      <c r="C18" s="55">
        <v>30.7</v>
      </c>
      <c r="D18" s="55">
        <v>30.2</v>
      </c>
      <c r="E18" s="55">
        <v>-0.5</v>
      </c>
    </row>
    <row r="19" spans="1:5" s="12" customFormat="1" ht="12.75" x14ac:dyDescent="0.2">
      <c r="A19" s="55" t="s">
        <v>163</v>
      </c>
      <c r="B19" s="55" t="s">
        <v>160</v>
      </c>
      <c r="C19" s="55">
        <v>24</v>
      </c>
      <c r="D19" s="55">
        <v>23.9</v>
      </c>
      <c r="E19" s="55">
        <v>0</v>
      </c>
    </row>
    <row r="20" spans="1:5" s="12" customFormat="1" ht="12.75" x14ac:dyDescent="0.2">
      <c r="A20" s="55" t="s">
        <v>164</v>
      </c>
      <c r="B20" s="55" t="s">
        <v>145</v>
      </c>
      <c r="C20" s="55">
        <v>28.4</v>
      </c>
      <c r="D20" s="55">
        <v>27.3</v>
      </c>
      <c r="E20" s="55">
        <v>-1.2</v>
      </c>
    </row>
    <row r="21" spans="1:5" s="12" customFormat="1" ht="12.75" x14ac:dyDescent="0.2">
      <c r="A21" s="55" t="s">
        <v>165</v>
      </c>
      <c r="B21" s="55" t="s">
        <v>148</v>
      </c>
      <c r="C21" s="55">
        <v>24.8</v>
      </c>
      <c r="D21" s="55">
        <v>25</v>
      </c>
      <c r="E21" s="55">
        <v>0.2</v>
      </c>
    </row>
    <row r="22" spans="1:5" s="12" customFormat="1" ht="12.75" x14ac:dyDescent="0.2">
      <c r="A22" s="55" t="s">
        <v>166</v>
      </c>
      <c r="B22" s="55" t="s">
        <v>145</v>
      </c>
      <c r="C22" s="55">
        <v>32.1</v>
      </c>
      <c r="D22" s="55">
        <v>30.1</v>
      </c>
      <c r="E22" s="55">
        <v>-2</v>
      </c>
    </row>
    <row r="23" spans="1:5" s="12" customFormat="1" ht="12.75" x14ac:dyDescent="0.2">
      <c r="A23" s="55" t="s">
        <v>167</v>
      </c>
      <c r="B23" s="55" t="s">
        <v>145</v>
      </c>
      <c r="C23" s="55">
        <v>27.1</v>
      </c>
      <c r="D23" s="55">
        <v>25.9</v>
      </c>
      <c r="E23" s="55">
        <v>-1.2</v>
      </c>
    </row>
    <row r="24" spans="1:5" s="12" customFormat="1" ht="12.75" x14ac:dyDescent="0.2">
      <c r="A24" s="55" t="s">
        <v>168</v>
      </c>
      <c r="B24" s="55" t="s">
        <v>148</v>
      </c>
      <c r="C24" s="55">
        <v>27.6</v>
      </c>
      <c r="D24" s="55">
        <v>28.5</v>
      </c>
      <c r="E24" s="55">
        <v>0.9</v>
      </c>
    </row>
    <row r="25" spans="1:5" s="12" customFormat="1" ht="12.75" x14ac:dyDescent="0.2">
      <c r="A25" s="55" t="s">
        <v>169</v>
      </c>
      <c r="B25" s="55" t="s">
        <v>145</v>
      </c>
      <c r="C25" s="55">
        <v>30</v>
      </c>
      <c r="D25" s="55">
        <v>28.6</v>
      </c>
      <c r="E25" s="55">
        <v>-1.3</v>
      </c>
    </row>
    <row r="26" spans="1:5" s="12" customFormat="1" ht="12.75" x14ac:dyDescent="0.2">
      <c r="A26" s="55" t="s">
        <v>170</v>
      </c>
      <c r="B26" s="55" t="s">
        <v>145</v>
      </c>
      <c r="C26" s="55">
        <v>27.9</v>
      </c>
      <c r="D26" s="55">
        <v>27.7</v>
      </c>
      <c r="E26" s="55">
        <v>-0.2</v>
      </c>
    </row>
    <row r="27" spans="1:5" s="12" customFormat="1" ht="12.75" x14ac:dyDescent="0.2">
      <c r="A27" s="55" t="s">
        <v>171</v>
      </c>
      <c r="B27" s="55" t="s">
        <v>145</v>
      </c>
      <c r="C27" s="55">
        <v>26.4</v>
      </c>
      <c r="D27" s="55">
        <v>26.8</v>
      </c>
      <c r="E27" s="55">
        <v>0.4</v>
      </c>
    </row>
    <row r="28" spans="1:5" s="12" customFormat="1" ht="12.75" x14ac:dyDescent="0.2">
      <c r="A28" s="55" t="s">
        <v>172</v>
      </c>
      <c r="B28" s="55" t="s">
        <v>145</v>
      </c>
      <c r="C28" s="55">
        <v>34.299999999999997</v>
      </c>
      <c r="D28" s="55">
        <v>33.6</v>
      </c>
      <c r="E28" s="55">
        <v>-0.7</v>
      </c>
    </row>
    <row r="29" spans="1:5" s="12" customFormat="1" ht="12.75" x14ac:dyDescent="0.2">
      <c r="A29" s="55" t="s">
        <v>173</v>
      </c>
      <c r="B29" s="55" t="s">
        <v>145</v>
      </c>
      <c r="C29" s="55">
        <v>51.1</v>
      </c>
      <c r="D29" s="55">
        <v>52.5</v>
      </c>
      <c r="E29" s="55">
        <v>1.4</v>
      </c>
    </row>
    <row r="30" spans="1:5" s="12" customFormat="1" ht="12.75" x14ac:dyDescent="0.2">
      <c r="A30" s="55" t="s">
        <v>174</v>
      </c>
      <c r="B30" s="55" t="s">
        <v>148</v>
      </c>
      <c r="C30" s="55">
        <v>28.9</v>
      </c>
      <c r="D30" s="55">
        <v>29.8</v>
      </c>
      <c r="E30" s="55">
        <v>0.9</v>
      </c>
    </row>
    <row r="31" spans="1:5" s="12" customFormat="1" ht="12.75" x14ac:dyDescent="0.2">
      <c r="A31" s="55" t="s">
        <v>175</v>
      </c>
      <c r="B31" s="55" t="s">
        <v>148</v>
      </c>
      <c r="C31" s="55">
        <v>25.2</v>
      </c>
      <c r="D31" s="55">
        <v>24.7</v>
      </c>
      <c r="E31" s="55">
        <v>-0.4</v>
      </c>
    </row>
    <row r="32" spans="1:5" s="12" customFormat="1" ht="12.75" x14ac:dyDescent="0.2">
      <c r="A32" s="55" t="s">
        <v>176</v>
      </c>
      <c r="B32" s="55" t="s">
        <v>160</v>
      </c>
      <c r="C32" s="55">
        <v>29.8</v>
      </c>
      <c r="D32" s="55">
        <v>28.2</v>
      </c>
      <c r="E32" s="55">
        <v>-1.6</v>
      </c>
    </row>
    <row r="33" spans="1:5" s="12" customFormat="1" ht="12.75" x14ac:dyDescent="0.2">
      <c r="A33" s="55" t="s">
        <v>177</v>
      </c>
      <c r="B33" s="55" t="s">
        <v>148</v>
      </c>
      <c r="C33" s="55">
        <v>24.7</v>
      </c>
      <c r="D33" s="55">
        <v>24.4</v>
      </c>
      <c r="E33" s="55">
        <v>-0.4</v>
      </c>
    </row>
    <row r="34" spans="1:5" s="12" customFormat="1" ht="12.75" x14ac:dyDescent="0.2">
      <c r="A34" s="55" t="s">
        <v>178</v>
      </c>
      <c r="B34" s="55" t="s">
        <v>145</v>
      </c>
      <c r="C34" s="55">
        <v>27.9</v>
      </c>
      <c r="D34" s="55">
        <v>28.1</v>
      </c>
      <c r="E34" s="55">
        <v>0.2</v>
      </c>
    </row>
    <row r="35" spans="1:5" s="12" customFormat="1" ht="12.75" x14ac:dyDescent="0.2">
      <c r="A35" s="55" t="s">
        <v>179</v>
      </c>
      <c r="B35" s="55" t="s">
        <v>145</v>
      </c>
      <c r="C35" s="55">
        <v>29.5</v>
      </c>
      <c r="D35" s="55">
        <v>27</v>
      </c>
      <c r="E35" s="55">
        <v>-2.5</v>
      </c>
    </row>
    <row r="36" spans="1:5" s="12" customFormat="1" ht="12.75" x14ac:dyDescent="0.2">
      <c r="A36" s="55" t="s">
        <v>180</v>
      </c>
      <c r="B36" s="55" t="s">
        <v>148</v>
      </c>
      <c r="C36" s="55">
        <v>27.7</v>
      </c>
      <c r="D36" s="55">
        <v>26.6</v>
      </c>
      <c r="E36" s="55">
        <v>-1.1000000000000001</v>
      </c>
    </row>
    <row r="37" spans="1:5" s="12" customFormat="1" ht="12.75" x14ac:dyDescent="0.2">
      <c r="A37" s="55" t="s">
        <v>181</v>
      </c>
      <c r="B37" s="55" t="s">
        <v>145</v>
      </c>
      <c r="C37" s="55">
        <v>29.8</v>
      </c>
      <c r="D37" s="55">
        <v>31.1</v>
      </c>
      <c r="E37" s="55">
        <v>1.2</v>
      </c>
    </row>
    <row r="38" spans="1:5" s="12" customFormat="1" ht="12.75" x14ac:dyDescent="0.2">
      <c r="A38" s="55" t="s">
        <v>182</v>
      </c>
      <c r="B38" s="55" t="s">
        <v>148</v>
      </c>
      <c r="C38" s="55">
        <v>27.6</v>
      </c>
      <c r="D38" s="55">
        <v>25.4</v>
      </c>
      <c r="E38" s="55">
        <v>-2.2000000000000002</v>
      </c>
    </row>
    <row r="39" spans="1:5" s="12" customFormat="1" ht="12.75" x14ac:dyDescent="0.2">
      <c r="A39" s="55" t="s">
        <v>183</v>
      </c>
      <c r="B39" s="55" t="s">
        <v>160</v>
      </c>
      <c r="C39" s="55">
        <v>32.799999999999997</v>
      </c>
      <c r="D39" s="55">
        <v>36.9</v>
      </c>
      <c r="E39" s="55">
        <v>4.0999999999999996</v>
      </c>
    </row>
    <row r="40" spans="1:5" s="12" customFormat="1" ht="12.75" x14ac:dyDescent="0.2">
      <c r="A40" s="55" t="s">
        <v>184</v>
      </c>
      <c r="B40" s="55" t="s">
        <v>148</v>
      </c>
      <c r="C40" s="55">
        <v>30.3</v>
      </c>
      <c r="D40" s="55">
        <v>30.8</v>
      </c>
      <c r="E40" s="55">
        <v>0.5</v>
      </c>
    </row>
    <row r="41" spans="1:5" s="12" customFormat="1" ht="12.75" x14ac:dyDescent="0.2">
      <c r="A41" s="55" t="s">
        <v>185</v>
      </c>
      <c r="B41" s="55" t="s">
        <v>160</v>
      </c>
      <c r="C41" s="55">
        <v>26.1</v>
      </c>
      <c r="D41" s="55">
        <v>26.8</v>
      </c>
      <c r="E41" s="55">
        <v>0.7</v>
      </c>
    </row>
    <row r="42" spans="1:5" s="12" customFormat="1" ht="12.75" x14ac:dyDescent="0.2">
      <c r="A42" s="55" t="s">
        <v>186</v>
      </c>
      <c r="B42" s="55" t="s">
        <v>145</v>
      </c>
      <c r="C42" s="55">
        <v>22.5</v>
      </c>
      <c r="D42" s="55">
        <v>22.4</v>
      </c>
      <c r="E42" s="55">
        <v>-0.1</v>
      </c>
    </row>
    <row r="43" spans="1:5" s="12" customFormat="1" ht="12.75" x14ac:dyDescent="0.2">
      <c r="A43" s="55" t="s">
        <v>187</v>
      </c>
      <c r="B43" s="55" t="s">
        <v>145</v>
      </c>
      <c r="C43" s="55">
        <v>27.5</v>
      </c>
      <c r="D43" s="55">
        <v>28.9</v>
      </c>
      <c r="E43" s="55">
        <v>1.4</v>
      </c>
    </row>
    <row r="44" spans="1:5" s="12" customFormat="1" ht="12.75" x14ac:dyDescent="0.2">
      <c r="A44" s="55" t="s">
        <v>188</v>
      </c>
      <c r="B44" s="55" t="s">
        <v>145</v>
      </c>
      <c r="C44" s="55">
        <v>35.5</v>
      </c>
      <c r="D44" s="55">
        <v>36.4</v>
      </c>
      <c r="E44" s="55">
        <v>0.9</v>
      </c>
    </row>
    <row r="45" spans="1:5" s="12" customFormat="1" ht="12.75" x14ac:dyDescent="0.2">
      <c r="A45" s="55" t="s">
        <v>189</v>
      </c>
      <c r="B45" s="55" t="s">
        <v>148</v>
      </c>
      <c r="C45" s="55">
        <v>27.7</v>
      </c>
      <c r="D45" s="55">
        <v>27.5</v>
      </c>
      <c r="E45" s="55">
        <v>-0.1</v>
      </c>
    </row>
    <row r="46" spans="1:5" s="12" customFormat="1" ht="12.75" x14ac:dyDescent="0.2">
      <c r="A46" s="55" t="s">
        <v>190</v>
      </c>
      <c r="B46" s="55" t="s">
        <v>160</v>
      </c>
      <c r="C46" s="55">
        <v>27.9</v>
      </c>
      <c r="D46" s="55">
        <v>27.8</v>
      </c>
      <c r="E46" s="55">
        <v>0</v>
      </c>
    </row>
    <row r="47" spans="1:5" s="12" customFormat="1" ht="12.75" x14ac:dyDescent="0.2">
      <c r="A47" s="55" t="s">
        <v>191</v>
      </c>
      <c r="B47" s="55" t="s">
        <v>148</v>
      </c>
      <c r="C47" s="55">
        <v>35.799999999999997</v>
      </c>
      <c r="D47" s="55">
        <v>39.6</v>
      </c>
      <c r="E47" s="55">
        <v>3.8</v>
      </c>
    </row>
    <row r="48" spans="1:5" s="12" customFormat="1" ht="12.75" x14ac:dyDescent="0.2">
      <c r="A48" s="55" t="s">
        <v>192</v>
      </c>
      <c r="B48" s="55" t="s">
        <v>148</v>
      </c>
      <c r="C48" s="55">
        <v>27.4</v>
      </c>
      <c r="D48" s="55">
        <v>26.7</v>
      </c>
      <c r="E48" s="55">
        <v>-0.7</v>
      </c>
    </row>
    <row r="49" spans="1:5" s="12" customFormat="1" ht="12.75" x14ac:dyDescent="0.2">
      <c r="A49" s="55" t="s">
        <v>193</v>
      </c>
      <c r="B49" s="55" t="s">
        <v>148</v>
      </c>
      <c r="C49" s="55">
        <v>23.2</v>
      </c>
      <c r="D49" s="55">
        <v>23.2</v>
      </c>
      <c r="E49" s="55">
        <v>0</v>
      </c>
    </row>
    <row r="50" spans="1:5" s="12" customFormat="1" ht="12.75" x14ac:dyDescent="0.2">
      <c r="A50" s="55" t="s">
        <v>194</v>
      </c>
      <c r="B50" s="55" t="s">
        <v>145</v>
      </c>
      <c r="C50" s="55">
        <v>27.5</v>
      </c>
      <c r="D50" s="55">
        <v>27.8</v>
      </c>
      <c r="E50" s="55">
        <v>0.3</v>
      </c>
    </row>
    <row r="51" spans="1:5" s="12" customFormat="1" ht="12.75" x14ac:dyDescent="0.2">
      <c r="A51" s="55" t="s">
        <v>195</v>
      </c>
      <c r="B51" s="55" t="s">
        <v>145</v>
      </c>
      <c r="C51" s="55">
        <v>23.7</v>
      </c>
      <c r="D51" s="55">
        <v>22.8</v>
      </c>
      <c r="E51" s="55">
        <v>-0.9</v>
      </c>
    </row>
    <row r="52" spans="1:5" s="12" customFormat="1" ht="12.75" x14ac:dyDescent="0.2">
      <c r="A52" s="55" t="s">
        <v>196</v>
      </c>
      <c r="B52" s="55" t="s">
        <v>145</v>
      </c>
      <c r="C52" s="55">
        <v>32.1</v>
      </c>
      <c r="D52" s="55">
        <v>32.299999999999997</v>
      </c>
      <c r="E52" s="55">
        <v>0.2</v>
      </c>
    </row>
    <row r="53" spans="1:5" s="12" customFormat="1" ht="12.75" x14ac:dyDescent="0.2">
      <c r="A53" s="55" t="s">
        <v>197</v>
      </c>
      <c r="B53" s="55" t="s">
        <v>152</v>
      </c>
      <c r="C53" s="55">
        <v>24.9</v>
      </c>
      <c r="D53" s="55">
        <v>23.9</v>
      </c>
      <c r="E53" s="55">
        <v>-1</v>
      </c>
    </row>
    <row r="54" spans="1:5" s="12" customFormat="1" ht="12.75" x14ac:dyDescent="0.2">
      <c r="A54" s="55" t="s">
        <v>198</v>
      </c>
      <c r="B54" s="55" t="s">
        <v>145</v>
      </c>
      <c r="C54" s="55">
        <v>27.2</v>
      </c>
      <c r="D54" s="55">
        <v>30</v>
      </c>
      <c r="E54" s="55">
        <v>2.8</v>
      </c>
    </row>
    <row r="55" spans="1:5" s="12" customFormat="1" ht="12.75" x14ac:dyDescent="0.2">
      <c r="A55" s="55" t="s">
        <v>199</v>
      </c>
      <c r="B55" s="55" t="s">
        <v>152</v>
      </c>
      <c r="C55" s="55">
        <v>23.1</v>
      </c>
      <c r="D55" s="55">
        <v>23.1</v>
      </c>
      <c r="E55" s="55">
        <v>0.1</v>
      </c>
    </row>
    <row r="56" spans="1:5" s="12" customFormat="1" ht="12.75" x14ac:dyDescent="0.2">
      <c r="A56" s="55" t="s">
        <v>200</v>
      </c>
      <c r="B56" s="55" t="s">
        <v>152</v>
      </c>
      <c r="C56" s="55">
        <v>27.7</v>
      </c>
      <c r="D56" s="55">
        <v>27.6</v>
      </c>
      <c r="E56" s="55">
        <v>0</v>
      </c>
    </row>
    <row r="57" spans="1:5" s="12" customFormat="1" ht="12.75" x14ac:dyDescent="0.2">
      <c r="A57" s="55" t="s">
        <v>201</v>
      </c>
      <c r="B57" s="55" t="s">
        <v>145</v>
      </c>
      <c r="C57" s="55">
        <v>25.5</v>
      </c>
      <c r="D57" s="55">
        <v>25</v>
      </c>
      <c r="E57" s="55">
        <v>-0.5</v>
      </c>
    </row>
    <row r="58" spans="1:5" s="12" customFormat="1" ht="12.75" x14ac:dyDescent="0.2">
      <c r="A58" s="55" t="s">
        <v>202</v>
      </c>
      <c r="B58" s="55" t="s">
        <v>152</v>
      </c>
      <c r="C58" s="55">
        <v>39.200000000000003</v>
      </c>
      <c r="D58" s="55">
        <v>37.799999999999997</v>
      </c>
      <c r="E58" s="55">
        <v>-1.4</v>
      </c>
    </row>
    <row r="59" spans="1:5" s="12" customFormat="1" ht="12.75" x14ac:dyDescent="0.2">
      <c r="A59" s="55" t="s">
        <v>203</v>
      </c>
      <c r="B59" s="55" t="s">
        <v>148</v>
      </c>
      <c r="C59" s="55">
        <v>23.6</v>
      </c>
      <c r="D59" s="55">
        <v>23.1</v>
      </c>
      <c r="E59" s="55">
        <v>-0.5</v>
      </c>
    </row>
    <row r="60" spans="1:5" s="12" customFormat="1" ht="12.75" x14ac:dyDescent="0.2">
      <c r="A60" s="55" t="s">
        <v>204</v>
      </c>
      <c r="B60" s="55" t="s">
        <v>160</v>
      </c>
      <c r="C60" s="55">
        <v>33.6</v>
      </c>
      <c r="D60" s="55">
        <v>27.4</v>
      </c>
      <c r="E60" s="55">
        <v>-6.2</v>
      </c>
    </row>
    <row r="61" spans="1:5" s="12" customFormat="1" ht="12.75" x14ac:dyDescent="0.2">
      <c r="A61" s="55" t="s">
        <v>205</v>
      </c>
      <c r="B61" s="55" t="s">
        <v>152</v>
      </c>
      <c r="C61" s="55">
        <v>27.6</v>
      </c>
      <c r="D61" s="55">
        <v>25.8</v>
      </c>
      <c r="E61" s="55">
        <v>-1.7</v>
      </c>
    </row>
    <row r="62" spans="1:5" s="12" customFormat="1" ht="12.75" x14ac:dyDescent="0.2">
      <c r="A62" s="55" t="s">
        <v>206</v>
      </c>
      <c r="B62" s="55" t="s">
        <v>152</v>
      </c>
      <c r="C62" s="55">
        <v>23.3</v>
      </c>
      <c r="D62" s="55">
        <v>21.7</v>
      </c>
      <c r="E62" s="55">
        <v>-1.6</v>
      </c>
    </row>
    <row r="63" spans="1:5" s="12" customFormat="1" ht="12.75" x14ac:dyDescent="0.2">
      <c r="A63" s="55" t="s">
        <v>207</v>
      </c>
      <c r="B63" s="55" t="s">
        <v>148</v>
      </c>
      <c r="C63" s="55">
        <v>23.1</v>
      </c>
      <c r="D63" s="55">
        <v>22.5</v>
      </c>
      <c r="E63" s="55">
        <v>-0.6</v>
      </c>
    </row>
    <row r="64" spans="1:5" s="12" customFormat="1" ht="12.75" x14ac:dyDescent="0.2">
      <c r="A64" s="55" t="s">
        <v>208</v>
      </c>
      <c r="B64" s="55" t="s">
        <v>148</v>
      </c>
      <c r="C64" s="55">
        <v>22.7</v>
      </c>
      <c r="D64" s="55">
        <v>22.1</v>
      </c>
      <c r="E64" s="55">
        <v>-0.6</v>
      </c>
    </row>
    <row r="65" spans="1:5" s="12" customFormat="1" ht="12.75" x14ac:dyDescent="0.2">
      <c r="A65" s="55" t="s">
        <v>209</v>
      </c>
      <c r="B65" s="55" t="s">
        <v>160</v>
      </c>
      <c r="C65" s="55">
        <v>28.1</v>
      </c>
      <c r="D65" s="55">
        <v>28.8</v>
      </c>
      <c r="E65" s="55">
        <v>0.7</v>
      </c>
    </row>
    <row r="66" spans="1:5" s="12" customFormat="1" ht="12.75" x14ac:dyDescent="0.2">
      <c r="A66" s="55" t="s">
        <v>210</v>
      </c>
      <c r="B66" s="55" t="s">
        <v>160</v>
      </c>
      <c r="C66" s="55">
        <v>30.1</v>
      </c>
      <c r="D66" s="55">
        <v>28.9</v>
      </c>
      <c r="E66" s="55">
        <v>-1.2</v>
      </c>
    </row>
    <row r="67" spans="1:5" s="12" customFormat="1" ht="12.75" x14ac:dyDescent="0.2">
      <c r="A67" s="55" t="s">
        <v>211</v>
      </c>
      <c r="B67" s="55" t="s">
        <v>145</v>
      </c>
      <c r="C67" s="55">
        <v>29.4</v>
      </c>
      <c r="D67" s="55">
        <v>29.2</v>
      </c>
      <c r="E67" s="55">
        <v>-0.2</v>
      </c>
    </row>
    <row r="68" spans="1:5" s="12" customFormat="1" ht="12.75" x14ac:dyDescent="0.2">
      <c r="A68" s="55" t="s">
        <v>212</v>
      </c>
      <c r="B68" s="55" t="s">
        <v>148</v>
      </c>
      <c r="C68" s="55">
        <v>32.1</v>
      </c>
      <c r="D68" s="55">
        <v>31.9</v>
      </c>
      <c r="E68" s="55">
        <v>-0.2</v>
      </c>
    </row>
    <row r="69" spans="1:5" s="12" customFormat="1" ht="12.75" x14ac:dyDescent="0.2">
      <c r="A69" s="55" t="s">
        <v>213</v>
      </c>
      <c r="B69" s="55" t="s">
        <v>148</v>
      </c>
      <c r="C69" s="55">
        <v>23.9</v>
      </c>
      <c r="D69" s="55">
        <v>22.5</v>
      </c>
      <c r="E69" s="55">
        <v>-1.4</v>
      </c>
    </row>
    <row r="70" spans="1:5" s="12" customFormat="1" ht="12.75" x14ac:dyDescent="0.2">
      <c r="A70" s="55" t="s">
        <v>214</v>
      </c>
      <c r="B70" s="55" t="s">
        <v>148</v>
      </c>
      <c r="C70" s="55">
        <v>22.7</v>
      </c>
      <c r="D70" s="55">
        <v>22.2</v>
      </c>
      <c r="E70" s="55">
        <v>-0.5</v>
      </c>
    </row>
    <row r="71" spans="1:5" s="12" customFormat="1" ht="12.75" x14ac:dyDescent="0.2">
      <c r="A71" s="55" t="s">
        <v>215</v>
      </c>
      <c r="B71" s="55" t="s">
        <v>152</v>
      </c>
      <c r="C71" s="55">
        <v>25.1</v>
      </c>
      <c r="D71" s="55">
        <v>25.5</v>
      </c>
      <c r="E71" s="55">
        <v>0.4</v>
      </c>
    </row>
    <row r="72" spans="1:5" s="12" customFormat="1" ht="12.75" x14ac:dyDescent="0.2">
      <c r="A72" s="55" t="s">
        <v>216</v>
      </c>
      <c r="B72" s="55" t="s">
        <v>160</v>
      </c>
      <c r="C72" s="55">
        <v>31.8</v>
      </c>
      <c r="D72" s="55">
        <v>32</v>
      </c>
      <c r="E72" s="55">
        <v>0.1</v>
      </c>
    </row>
    <row r="73" spans="1:5" s="12" customFormat="1" ht="12.75" x14ac:dyDescent="0.2">
      <c r="A73" s="55" t="s">
        <v>217</v>
      </c>
      <c r="B73" s="55" t="s">
        <v>145</v>
      </c>
      <c r="C73" s="55">
        <v>24.9</v>
      </c>
      <c r="D73" s="55">
        <v>25.4</v>
      </c>
      <c r="E73" s="55">
        <v>0.5</v>
      </c>
    </row>
    <row r="74" spans="1:5" s="12" customFormat="1" ht="12.75" x14ac:dyDescent="0.2">
      <c r="A74" s="55" t="s">
        <v>218</v>
      </c>
      <c r="B74" s="55" t="s">
        <v>145</v>
      </c>
      <c r="C74" s="55">
        <v>27.2</v>
      </c>
      <c r="D74" s="55">
        <v>27</v>
      </c>
      <c r="E74" s="55">
        <v>-0.1</v>
      </c>
    </row>
    <row r="75" spans="1:5" s="12" customFormat="1" ht="12.75" x14ac:dyDescent="0.2">
      <c r="A75" s="55" t="s">
        <v>219</v>
      </c>
      <c r="B75" s="55" t="s">
        <v>145</v>
      </c>
      <c r="C75" s="55">
        <v>24.6</v>
      </c>
      <c r="D75" s="55">
        <v>25.9</v>
      </c>
      <c r="E75" s="55">
        <v>1.3</v>
      </c>
    </row>
    <row r="76" spans="1:5" s="12" customFormat="1" ht="12.75" x14ac:dyDescent="0.2">
      <c r="A76" s="55" t="s">
        <v>220</v>
      </c>
      <c r="B76" s="55" t="s">
        <v>152</v>
      </c>
      <c r="C76" s="55">
        <v>21.9</v>
      </c>
      <c r="D76" s="55">
        <v>20.9</v>
      </c>
      <c r="E76" s="55">
        <v>-1</v>
      </c>
    </row>
    <row r="77" spans="1:5" s="12" customFormat="1" ht="12.75" x14ac:dyDescent="0.2">
      <c r="A77" s="55" t="s">
        <v>221</v>
      </c>
      <c r="B77" s="55" t="s">
        <v>160</v>
      </c>
      <c r="C77" s="55">
        <v>28.3</v>
      </c>
      <c r="D77" s="55">
        <v>27</v>
      </c>
      <c r="E77" s="55">
        <v>-1.2</v>
      </c>
    </row>
    <row r="78" spans="1:5" s="12" customFormat="1" ht="12.75" x14ac:dyDescent="0.2">
      <c r="A78" s="55" t="s">
        <v>222</v>
      </c>
      <c r="B78" s="55" t="s">
        <v>145</v>
      </c>
      <c r="C78" s="55">
        <v>23.7</v>
      </c>
      <c r="D78" s="55">
        <v>24</v>
      </c>
      <c r="E78" s="55">
        <v>0.4</v>
      </c>
    </row>
    <row r="79" spans="1:5" s="12" customFormat="1" ht="12.75" x14ac:dyDescent="0.2">
      <c r="A79" s="55" t="s">
        <v>223</v>
      </c>
      <c r="B79" s="55" t="s">
        <v>152</v>
      </c>
      <c r="C79" s="55">
        <v>21.9</v>
      </c>
      <c r="D79" s="55">
        <v>21.9</v>
      </c>
      <c r="E79" s="55">
        <v>0</v>
      </c>
    </row>
    <row r="80" spans="1:5" s="12" customFormat="1" ht="12.75" x14ac:dyDescent="0.2">
      <c r="A80" s="55" t="s">
        <v>224</v>
      </c>
      <c r="B80" s="55" t="s">
        <v>160</v>
      </c>
      <c r="C80" s="55">
        <v>27.3</v>
      </c>
      <c r="D80" s="55">
        <v>29.5</v>
      </c>
      <c r="E80" s="55">
        <v>2.2000000000000002</v>
      </c>
    </row>
    <row r="81" spans="1:5" s="12" customFormat="1" ht="12.75" x14ac:dyDescent="0.2">
      <c r="A81" s="55" t="s">
        <v>225</v>
      </c>
      <c r="B81" s="55" t="s">
        <v>145</v>
      </c>
      <c r="C81" s="55">
        <v>34.5</v>
      </c>
      <c r="D81" s="55">
        <v>33.4</v>
      </c>
      <c r="E81" s="55">
        <v>-1.1000000000000001</v>
      </c>
    </row>
    <row r="82" spans="1:5" s="12" customFormat="1" ht="12.75" x14ac:dyDescent="0.2">
      <c r="A82" s="55" t="s">
        <v>226</v>
      </c>
      <c r="B82" s="55" t="s">
        <v>160</v>
      </c>
      <c r="C82" s="55">
        <v>26.9</v>
      </c>
      <c r="D82" s="55">
        <v>27.6</v>
      </c>
      <c r="E82" s="55">
        <v>0.7</v>
      </c>
    </row>
    <row r="83" spans="1:5" s="12" customFormat="1" ht="12.75" x14ac:dyDescent="0.2">
      <c r="A83" s="55" t="s">
        <v>227</v>
      </c>
      <c r="B83" s="55" t="s">
        <v>160</v>
      </c>
      <c r="C83" s="55">
        <v>34.5</v>
      </c>
      <c r="D83" s="55">
        <v>33.6</v>
      </c>
      <c r="E83" s="55">
        <v>-0.9</v>
      </c>
    </row>
    <row r="84" spans="1:5" s="12" customFormat="1" ht="12.75" x14ac:dyDescent="0.2">
      <c r="A84" s="55" t="s">
        <v>228</v>
      </c>
      <c r="B84" s="55" t="s">
        <v>152</v>
      </c>
      <c r="C84" s="55">
        <v>24.6</v>
      </c>
      <c r="D84" s="55">
        <v>25.5</v>
      </c>
      <c r="E84" s="55">
        <v>0.9</v>
      </c>
    </row>
    <row r="85" spans="1:5" s="12" customFormat="1" ht="12.75" x14ac:dyDescent="0.2">
      <c r="A85" s="55" t="s">
        <v>229</v>
      </c>
      <c r="B85" s="55" t="s">
        <v>148</v>
      </c>
      <c r="C85" s="55">
        <v>24.2</v>
      </c>
      <c r="D85" s="55">
        <v>23.8</v>
      </c>
      <c r="E85" s="55">
        <v>-0.5</v>
      </c>
    </row>
    <row r="86" spans="1:5" s="12" customFormat="1" ht="12.75" x14ac:dyDescent="0.2">
      <c r="A86" s="55" t="s">
        <v>230</v>
      </c>
      <c r="B86" s="55" t="s">
        <v>148</v>
      </c>
      <c r="C86" s="55">
        <v>24.6</v>
      </c>
      <c r="D86" s="55">
        <v>24.1</v>
      </c>
      <c r="E86" s="55">
        <v>-0.5</v>
      </c>
    </row>
    <row r="87" spans="1:5" s="12" customFormat="1" ht="12.75" x14ac:dyDescent="0.2">
      <c r="A87" s="55" t="s">
        <v>231</v>
      </c>
      <c r="B87" s="55" t="s">
        <v>148</v>
      </c>
      <c r="C87" s="55">
        <v>22.6</v>
      </c>
      <c r="D87" s="55">
        <v>22.3</v>
      </c>
      <c r="E87" s="55">
        <v>-0.3</v>
      </c>
    </row>
    <row r="88" spans="1:5" s="12" customFormat="1" ht="12.75" x14ac:dyDescent="0.2">
      <c r="A88" s="55" t="s">
        <v>232</v>
      </c>
      <c r="B88" s="55" t="s">
        <v>152</v>
      </c>
      <c r="C88" s="55">
        <v>26.8</v>
      </c>
      <c r="D88" s="55">
        <v>25.4</v>
      </c>
      <c r="E88" s="55">
        <v>-1.4</v>
      </c>
    </row>
    <row r="89" spans="1:5" s="12" customFormat="1" ht="12.75" x14ac:dyDescent="0.2">
      <c r="A89" s="55" t="s">
        <v>233</v>
      </c>
      <c r="B89" s="55" t="s">
        <v>152</v>
      </c>
      <c r="C89" s="55">
        <v>26.3</v>
      </c>
      <c r="D89" s="55">
        <v>26.8</v>
      </c>
      <c r="E89" s="55">
        <v>0.5</v>
      </c>
    </row>
    <row r="90" spans="1:5" s="12" customFormat="1" ht="12.75" x14ac:dyDescent="0.2">
      <c r="A90" s="55" t="s">
        <v>234</v>
      </c>
      <c r="B90" s="55" t="s">
        <v>160</v>
      </c>
      <c r="C90" s="55">
        <v>20.6</v>
      </c>
      <c r="D90" s="55">
        <v>20.100000000000001</v>
      </c>
      <c r="E90" s="55">
        <v>-0.4</v>
      </c>
    </row>
    <row r="91" spans="1:5" s="12" customFormat="1" ht="12.75" x14ac:dyDescent="0.2">
      <c r="A91" s="55" t="s">
        <v>235</v>
      </c>
      <c r="B91" s="55" t="s">
        <v>145</v>
      </c>
      <c r="C91" s="55">
        <v>24</v>
      </c>
      <c r="D91" s="55">
        <v>23.4</v>
      </c>
      <c r="E91" s="55">
        <v>-0.6</v>
      </c>
    </row>
    <row r="92" spans="1:5" s="12" customFormat="1" ht="12.75" x14ac:dyDescent="0.2">
      <c r="A92" s="55" t="s">
        <v>236</v>
      </c>
      <c r="B92" s="55" t="s">
        <v>152</v>
      </c>
      <c r="C92" s="55">
        <v>29</v>
      </c>
      <c r="D92" s="55">
        <v>28.7</v>
      </c>
      <c r="E92" s="55">
        <v>-0.2</v>
      </c>
    </row>
    <row r="93" spans="1:5" s="12" customFormat="1" ht="12.75" x14ac:dyDescent="0.2">
      <c r="A93" s="55" t="s">
        <v>237</v>
      </c>
      <c r="B93" s="55" t="s">
        <v>148</v>
      </c>
      <c r="C93" s="55">
        <v>26.4</v>
      </c>
      <c r="D93" s="55">
        <v>25.8</v>
      </c>
      <c r="E93" s="55">
        <v>-0.6</v>
      </c>
    </row>
    <row r="94" spans="1:5" s="12" customFormat="1" ht="12.75" x14ac:dyDescent="0.2">
      <c r="A94" s="55" t="s">
        <v>238</v>
      </c>
      <c r="B94" s="55" t="s">
        <v>160</v>
      </c>
      <c r="C94" s="55">
        <v>28.5</v>
      </c>
      <c r="D94" s="55">
        <v>28.8</v>
      </c>
      <c r="E94" s="55">
        <v>0.3</v>
      </c>
    </row>
    <row r="95" spans="1:5" s="12" customFormat="1" ht="12.75" x14ac:dyDescent="0.2">
      <c r="A95" s="55" t="s">
        <v>239</v>
      </c>
      <c r="B95" s="55" t="s">
        <v>152</v>
      </c>
      <c r="C95" s="55">
        <v>30.7</v>
      </c>
      <c r="D95" s="55">
        <v>31.5</v>
      </c>
      <c r="E95" s="55">
        <v>0.8</v>
      </c>
    </row>
    <row r="96" spans="1:5" s="12" customFormat="1" ht="12.75" x14ac:dyDescent="0.2">
      <c r="A96" s="55" t="s">
        <v>240</v>
      </c>
      <c r="B96" s="55" t="s">
        <v>148</v>
      </c>
      <c r="C96" s="55">
        <v>27.1</v>
      </c>
      <c r="D96" s="55">
        <v>26.1</v>
      </c>
      <c r="E96" s="55">
        <v>-1</v>
      </c>
    </row>
    <row r="97" spans="1:5" s="12" customFormat="1" ht="12.75" x14ac:dyDescent="0.2">
      <c r="A97" s="55" t="s">
        <v>241</v>
      </c>
      <c r="B97" s="55" t="s">
        <v>148</v>
      </c>
      <c r="C97" s="55">
        <v>29.5</v>
      </c>
      <c r="D97" s="55">
        <v>33.5</v>
      </c>
      <c r="E97" s="55">
        <v>4</v>
      </c>
    </row>
    <row r="98" spans="1:5" s="12" customFormat="1" ht="12.75" x14ac:dyDescent="0.2">
      <c r="A98" s="55" t="s">
        <v>242</v>
      </c>
      <c r="B98" s="55" t="s">
        <v>152</v>
      </c>
      <c r="C98" s="55">
        <v>17.5</v>
      </c>
      <c r="D98" s="55">
        <v>19.600000000000001</v>
      </c>
      <c r="E98" s="55">
        <v>2.1</v>
      </c>
    </row>
    <row r="99" spans="1:5" s="12" customFormat="1" ht="12.75" x14ac:dyDescent="0.2">
      <c r="A99" s="55" t="s">
        <v>243</v>
      </c>
      <c r="B99" s="55" t="s">
        <v>148</v>
      </c>
      <c r="C99" s="55">
        <v>26.1</v>
      </c>
      <c r="D99" s="55">
        <v>26.7</v>
      </c>
      <c r="E99" s="55">
        <v>0.6</v>
      </c>
    </row>
    <row r="100" spans="1:5" s="12" customFormat="1" ht="12.75" x14ac:dyDescent="0.2">
      <c r="A100" s="55" t="s">
        <v>244</v>
      </c>
      <c r="B100" s="55" t="s">
        <v>145</v>
      </c>
      <c r="C100" s="55">
        <v>29</v>
      </c>
      <c r="D100" s="55">
        <v>29.1</v>
      </c>
      <c r="E100" s="55">
        <v>0.1</v>
      </c>
    </row>
    <row r="101" spans="1:5" s="12" customFormat="1" ht="12.75" x14ac:dyDescent="0.2">
      <c r="A101" s="55" t="s">
        <v>245</v>
      </c>
      <c r="B101" s="55" t="s">
        <v>145</v>
      </c>
      <c r="C101" s="55">
        <v>24.8</v>
      </c>
      <c r="D101" s="55">
        <v>23.6</v>
      </c>
      <c r="E101" s="55">
        <v>-1.2</v>
      </c>
    </row>
    <row r="102" spans="1:5" s="21" customFormat="1" ht="11.25" x14ac:dyDescent="0.2">
      <c r="A102" s="25" t="s">
        <v>343</v>
      </c>
    </row>
    <row r="103" spans="1:5" s="21" customFormat="1" ht="11.25" x14ac:dyDescent="0.2">
      <c r="A103" s="35" t="s">
        <v>247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22" sqref="E22"/>
    </sheetView>
  </sheetViews>
  <sheetFormatPr defaultRowHeight="15" x14ac:dyDescent="0.25"/>
  <cols>
    <col min="1" max="16384" width="9.140625" style="8"/>
  </cols>
  <sheetData>
    <row r="1" spans="1:11" s="23" customFormat="1" x14ac:dyDescent="0.25">
      <c r="A1" s="22" t="s">
        <v>295</v>
      </c>
      <c r="B1" s="22"/>
      <c r="C1" s="22"/>
      <c r="D1" s="22"/>
      <c r="E1" s="22"/>
      <c r="F1" s="22"/>
      <c r="G1" s="22"/>
      <c r="H1" s="22"/>
      <c r="I1" s="22"/>
      <c r="J1" s="22"/>
      <c r="K1" s="22"/>
    </row>
    <row r="2" spans="1:11" s="59" customFormat="1" ht="12.75" x14ac:dyDescent="0.2">
      <c r="A2" s="55"/>
      <c r="B2" s="55">
        <v>2012</v>
      </c>
      <c r="C2" s="55">
        <v>2013</v>
      </c>
      <c r="D2" s="55">
        <v>2014</v>
      </c>
      <c r="E2" s="55">
        <v>2015</v>
      </c>
      <c r="F2" s="55">
        <v>2016</v>
      </c>
      <c r="G2" s="55">
        <v>2017</v>
      </c>
      <c r="H2" s="55">
        <v>2018</v>
      </c>
    </row>
    <row r="3" spans="1:11" s="59" customFormat="1" ht="12.75" x14ac:dyDescent="0.2">
      <c r="A3" s="55" t="s">
        <v>38</v>
      </c>
      <c r="B3" s="56">
        <v>25.022650383056501</v>
      </c>
      <c r="C3" s="56">
        <v>25.187509518613499</v>
      </c>
      <c r="D3" s="56">
        <v>25.418526838582999</v>
      </c>
      <c r="E3" s="56">
        <v>25.6</v>
      </c>
      <c r="F3" s="56">
        <v>25.8</v>
      </c>
      <c r="G3" s="56">
        <v>25.5</v>
      </c>
      <c r="H3" s="56">
        <v>25.5</v>
      </c>
    </row>
    <row r="4" spans="1:11" s="59" customFormat="1" ht="12.75" x14ac:dyDescent="0.2">
      <c r="A4" s="55" t="s">
        <v>29</v>
      </c>
      <c r="B4" s="56">
        <v>28.831279424769757</v>
      </c>
      <c r="C4" s="56">
        <v>28.888099902427225</v>
      </c>
      <c r="D4" s="56">
        <v>28.681287065987721</v>
      </c>
      <c r="E4" s="56">
        <v>30</v>
      </c>
      <c r="F4" s="56">
        <v>29.507544133731681</v>
      </c>
      <c r="G4" s="56">
        <v>28.8</v>
      </c>
      <c r="H4" s="56">
        <v>29.4</v>
      </c>
    </row>
    <row r="5" spans="1:11" s="59" customFormat="1" ht="12.75" x14ac:dyDescent="0.2">
      <c r="A5" s="55" t="s">
        <v>30</v>
      </c>
      <c r="B5" s="56">
        <v>21.342862794931257</v>
      </c>
      <c r="C5" s="56">
        <v>20.046674002767457</v>
      </c>
      <c r="D5" s="56">
        <v>20.334965839756926</v>
      </c>
      <c r="E5" s="56">
        <v>19.899999999999999</v>
      </c>
      <c r="F5" s="56">
        <v>20.160493934296163</v>
      </c>
      <c r="G5" s="56">
        <v>19.100000000000001</v>
      </c>
      <c r="H5" s="56">
        <v>19.100000000000001</v>
      </c>
    </row>
    <row r="6" spans="1:11" s="59" customFormat="1" ht="12.75" x14ac:dyDescent="0.2">
      <c r="A6" s="55" t="s">
        <v>31</v>
      </c>
      <c r="B6" s="56">
        <v>25.394089557700649</v>
      </c>
      <c r="C6" s="56">
        <v>25.976047338984582</v>
      </c>
      <c r="D6" s="56">
        <v>26.407352372670818</v>
      </c>
      <c r="E6" s="56">
        <v>26.5</v>
      </c>
      <c r="F6" s="56">
        <v>26.930905157056888</v>
      </c>
      <c r="G6" s="56">
        <v>27.1</v>
      </c>
      <c r="H6" s="56">
        <v>26.9</v>
      </c>
    </row>
    <row r="7" spans="1:11" s="21" customFormat="1" ht="11.25" x14ac:dyDescent="0.2">
      <c r="A7" s="20" t="s">
        <v>286</v>
      </c>
    </row>
    <row r="8" spans="1:11" s="21" customFormat="1" ht="11.25" x14ac:dyDescent="0.2">
      <c r="A8" s="14"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8" sqref="C8"/>
    </sheetView>
  </sheetViews>
  <sheetFormatPr defaultRowHeight="15" x14ac:dyDescent="0.25"/>
  <cols>
    <col min="1" max="1" width="29.42578125" style="8" customWidth="1"/>
    <col min="2" max="16384" width="9.140625" style="8"/>
  </cols>
  <sheetData>
    <row r="1" spans="1:5" s="23" customFormat="1" x14ac:dyDescent="0.25">
      <c r="A1" s="22" t="s">
        <v>292</v>
      </c>
      <c r="B1" s="22"/>
      <c r="C1" s="22"/>
      <c r="D1" s="22"/>
      <c r="E1" s="22"/>
    </row>
    <row r="2" spans="1:5" s="59" customFormat="1" ht="12.75" x14ac:dyDescent="0.2">
      <c r="A2" s="12"/>
      <c r="B2" s="12">
        <v>2015</v>
      </c>
      <c r="C2" s="12">
        <v>2016</v>
      </c>
      <c r="D2" s="12">
        <v>2017</v>
      </c>
      <c r="E2" s="12">
        <v>2018</v>
      </c>
    </row>
    <row r="3" spans="1:5" s="59" customFormat="1" ht="12.75" x14ac:dyDescent="0.2">
      <c r="A3" s="12" t="s">
        <v>6</v>
      </c>
      <c r="B3" s="64">
        <v>22.66</v>
      </c>
      <c r="C3" s="64">
        <v>27.14</v>
      </c>
      <c r="D3" s="64">
        <v>27.66</v>
      </c>
      <c r="E3" s="64">
        <v>25.65</v>
      </c>
    </row>
    <row r="4" spans="1:5" s="27" customFormat="1" ht="23.25" customHeight="1" x14ac:dyDescent="0.2">
      <c r="A4" s="25" t="s">
        <v>289</v>
      </c>
      <c r="B4" s="25"/>
      <c r="C4" s="25"/>
      <c r="D4" s="25"/>
      <c r="E4" s="25"/>
    </row>
    <row r="5" spans="1:5" s="27" customFormat="1" ht="13.5" customHeight="1" x14ac:dyDescent="0.2">
      <c r="A5" s="26" t="s">
        <v>9</v>
      </c>
      <c r="B5" s="26"/>
      <c r="C5" s="26"/>
      <c r="D5" s="26"/>
      <c r="E5"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workbookViewId="0">
      <selection activeCell="A19" sqref="A19"/>
    </sheetView>
  </sheetViews>
  <sheetFormatPr defaultRowHeight="15" x14ac:dyDescent="0.25"/>
  <cols>
    <col min="1" max="1" width="75.7109375" style="8" customWidth="1"/>
    <col min="2" max="25" width="9.140625" style="30"/>
    <col min="26" max="16384" width="9.140625" style="8"/>
  </cols>
  <sheetData>
    <row r="1" spans="1:25" s="24" customFormat="1" x14ac:dyDescent="0.25">
      <c r="A1" s="45" t="s">
        <v>353</v>
      </c>
      <c r="B1" s="80"/>
      <c r="C1" s="80"/>
      <c r="D1" s="80"/>
      <c r="E1" s="80"/>
      <c r="F1" s="80"/>
      <c r="G1" s="80"/>
      <c r="H1" s="80"/>
      <c r="I1" s="80"/>
      <c r="J1" s="80"/>
      <c r="K1" s="80"/>
      <c r="L1" s="80"/>
      <c r="M1" s="80"/>
      <c r="N1" s="80"/>
      <c r="O1" s="80"/>
      <c r="P1" s="80"/>
      <c r="Q1" s="80"/>
      <c r="R1" s="80"/>
      <c r="S1" s="80"/>
      <c r="T1" s="80"/>
      <c r="U1" s="80"/>
      <c r="V1" s="80"/>
      <c r="W1" s="80"/>
      <c r="X1" s="80"/>
      <c r="Y1" s="80"/>
    </row>
    <row r="2" spans="1:25" s="12" customFormat="1" ht="12.75" x14ac:dyDescent="0.2">
      <c r="B2" s="81" t="s">
        <v>7</v>
      </c>
      <c r="C2" s="81">
        <v>1</v>
      </c>
      <c r="D2" s="81">
        <v>2</v>
      </c>
      <c r="E2" s="81">
        <v>3</v>
      </c>
      <c r="F2" s="81">
        <v>4</v>
      </c>
      <c r="G2" s="81">
        <v>5</v>
      </c>
      <c r="H2" s="81">
        <v>6</v>
      </c>
      <c r="I2" s="81">
        <v>7</v>
      </c>
      <c r="J2" s="81">
        <v>8</v>
      </c>
      <c r="K2" s="81">
        <v>9</v>
      </c>
      <c r="L2" s="81">
        <v>10</v>
      </c>
      <c r="M2" s="81">
        <v>15</v>
      </c>
      <c r="N2" s="81">
        <v>20</v>
      </c>
      <c r="O2" s="81">
        <v>25</v>
      </c>
      <c r="P2" s="81">
        <v>30</v>
      </c>
      <c r="Q2" s="81">
        <v>35</v>
      </c>
      <c r="R2" s="81">
        <v>40</v>
      </c>
      <c r="S2" s="81">
        <v>45</v>
      </c>
      <c r="T2" s="81">
        <v>50</v>
      </c>
      <c r="U2" s="81">
        <v>75</v>
      </c>
      <c r="V2" s="81">
        <v>100</v>
      </c>
      <c r="W2" s="81">
        <v>150</v>
      </c>
      <c r="X2" s="81">
        <v>200</v>
      </c>
      <c r="Y2" s="81" t="s">
        <v>8</v>
      </c>
    </row>
    <row r="3" spans="1:25" s="12" customFormat="1" ht="12.75" x14ac:dyDescent="0.2">
      <c r="A3" s="65" t="s">
        <v>291</v>
      </c>
      <c r="B3" s="82">
        <v>44.420600858369099</v>
      </c>
      <c r="C3" s="82">
        <v>55.482456140350877</v>
      </c>
      <c r="D3" s="82">
        <v>49.769585253456221</v>
      </c>
      <c r="E3" s="82">
        <v>49.636363636363633</v>
      </c>
      <c r="F3" s="82">
        <v>47.570332480818415</v>
      </c>
      <c r="G3" s="82">
        <v>38.610038610038607</v>
      </c>
      <c r="H3" s="82">
        <v>40.566037735849058</v>
      </c>
      <c r="I3" s="82">
        <v>38.666666666666664</v>
      </c>
      <c r="J3" s="82">
        <v>32.5</v>
      </c>
      <c r="K3" s="82">
        <v>40.625</v>
      </c>
      <c r="L3" s="82">
        <v>35.802469135802468</v>
      </c>
      <c r="M3" s="82">
        <v>37.76223776223776</v>
      </c>
      <c r="N3" s="82">
        <v>24.719101123595504</v>
      </c>
      <c r="O3" s="82">
        <v>32.692307692307693</v>
      </c>
      <c r="P3" s="82">
        <v>18.556701030927837</v>
      </c>
      <c r="Q3" s="82">
        <v>24.691358024691358</v>
      </c>
      <c r="R3" s="82">
        <v>29.577464788732392</v>
      </c>
      <c r="S3" s="82">
        <v>21.518987341772153</v>
      </c>
      <c r="T3" s="82">
        <v>24.444444444444443</v>
      </c>
      <c r="U3" s="82">
        <v>23.312883435582819</v>
      </c>
      <c r="V3" s="82">
        <v>18.947368421052634</v>
      </c>
      <c r="W3" s="82">
        <v>21.782178217821784</v>
      </c>
      <c r="X3" s="82">
        <v>23.913043478260871</v>
      </c>
      <c r="Y3" s="82">
        <v>11.650485436893204</v>
      </c>
    </row>
    <row r="4" spans="1:25" s="28" customFormat="1" ht="26.25" customHeight="1" x14ac:dyDescent="0.2">
      <c r="A4" s="20" t="s">
        <v>290</v>
      </c>
      <c r="B4" s="31"/>
      <c r="C4" s="31"/>
      <c r="D4" s="31"/>
      <c r="E4" s="31"/>
      <c r="F4" s="31"/>
      <c r="G4" s="31"/>
      <c r="H4" s="31"/>
      <c r="I4" s="32"/>
      <c r="J4" s="32"/>
      <c r="K4" s="32"/>
      <c r="L4" s="32"/>
      <c r="M4" s="32"/>
      <c r="N4" s="32"/>
      <c r="O4" s="32"/>
      <c r="P4" s="32"/>
      <c r="Q4" s="32"/>
      <c r="R4" s="32"/>
      <c r="S4" s="32"/>
      <c r="T4" s="32"/>
      <c r="U4" s="32"/>
      <c r="V4" s="32"/>
      <c r="W4" s="32"/>
      <c r="X4" s="32"/>
      <c r="Y4" s="32"/>
    </row>
    <row r="5" spans="1:25" s="28" customFormat="1" ht="11.25" x14ac:dyDescent="0.2">
      <c r="A5" s="14" t="s">
        <v>9</v>
      </c>
      <c r="B5" s="32"/>
      <c r="C5" s="32"/>
      <c r="D5" s="32"/>
      <c r="E5" s="32"/>
      <c r="F5" s="32"/>
      <c r="G5" s="32"/>
      <c r="H5" s="32"/>
      <c r="I5" s="32"/>
      <c r="J5" s="32"/>
      <c r="K5" s="32"/>
      <c r="L5" s="32"/>
      <c r="M5" s="32"/>
      <c r="N5" s="32"/>
      <c r="O5" s="32"/>
      <c r="P5" s="32"/>
      <c r="Q5" s="32"/>
      <c r="R5" s="32"/>
      <c r="S5" s="32"/>
      <c r="T5" s="32"/>
      <c r="U5" s="32"/>
      <c r="V5" s="32"/>
      <c r="W5" s="32"/>
      <c r="X5" s="32"/>
      <c r="Y5" s="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C27" sqref="C27"/>
    </sheetView>
  </sheetViews>
  <sheetFormatPr defaultRowHeight="15" x14ac:dyDescent="0.25"/>
  <cols>
    <col min="1" max="1" width="9.140625" style="8"/>
    <col min="2" max="2" width="35.85546875" style="8" bestFit="1" customWidth="1"/>
    <col min="3" max="3" width="46.42578125" style="8" bestFit="1" customWidth="1"/>
    <col min="4" max="4" width="51.42578125" style="8" bestFit="1" customWidth="1"/>
    <col min="5" max="5" width="61.85546875" style="8" bestFit="1" customWidth="1"/>
    <col min="6" max="16384" width="9.140625" style="8"/>
  </cols>
  <sheetData>
    <row r="1" spans="1:9" s="46" customFormat="1" x14ac:dyDescent="0.25">
      <c r="A1" s="48" t="s">
        <v>352</v>
      </c>
    </row>
    <row r="2" spans="1:9" s="59" customFormat="1" ht="12.75" x14ac:dyDescent="0.2">
      <c r="A2" s="55"/>
      <c r="B2" s="55" t="s">
        <v>57</v>
      </c>
      <c r="C2" s="55" t="s">
        <v>58</v>
      </c>
      <c r="D2" s="55" t="s">
        <v>59</v>
      </c>
      <c r="E2" s="55" t="s">
        <v>60</v>
      </c>
    </row>
    <row r="3" spans="1:9" s="59" customFormat="1" ht="12.75" x14ac:dyDescent="0.2">
      <c r="A3" s="55" t="s">
        <v>61</v>
      </c>
      <c r="B3" s="56">
        <v>6.0938699999999999</v>
      </c>
      <c r="C3" s="56">
        <v>4.9749099999999995</v>
      </c>
      <c r="D3" s="56">
        <v>6.1549339723109692E-2</v>
      </c>
      <c r="E3" s="56">
        <v>0.17692307692307693</v>
      </c>
    </row>
    <row r="4" spans="1:9" s="59" customFormat="1" ht="12.75" x14ac:dyDescent="0.2">
      <c r="A4" s="55" t="s">
        <v>62</v>
      </c>
      <c r="B4" s="56">
        <v>3.8023400000000001</v>
      </c>
      <c r="C4" s="56">
        <v>3.5443500000000001</v>
      </c>
      <c r="D4" s="56">
        <v>0.49627263045793396</v>
      </c>
      <c r="E4" s="56">
        <v>0.60769230769230775</v>
      </c>
    </row>
    <row r="5" spans="1:9" s="59" customFormat="1" ht="12.75" x14ac:dyDescent="0.2">
      <c r="A5" s="55" t="s">
        <v>63</v>
      </c>
      <c r="B5" s="56">
        <v>3.2791899999999998</v>
      </c>
      <c r="C5" s="56">
        <v>1.42971</v>
      </c>
      <c r="D5" s="56">
        <v>0.96272630457933972</v>
      </c>
      <c r="E5" s="56">
        <v>1.4743589743589742</v>
      </c>
    </row>
    <row r="6" spans="1:9" s="59" customFormat="1" ht="12.75" x14ac:dyDescent="0.2">
      <c r="A6" s="55" t="s">
        <v>64</v>
      </c>
      <c r="B6" s="56">
        <v>3.1414200000000001</v>
      </c>
      <c r="C6" s="56">
        <v>1.39192</v>
      </c>
      <c r="D6" s="56">
        <v>0.86900958466453671</v>
      </c>
      <c r="E6" s="56">
        <v>0.97820512820512817</v>
      </c>
    </row>
    <row r="7" spans="1:9" s="59" customFormat="1" ht="12.75" x14ac:dyDescent="0.2">
      <c r="A7" s="55" t="s">
        <v>65</v>
      </c>
      <c r="B7" s="56">
        <v>1.31979</v>
      </c>
      <c r="C7" s="56">
        <v>0.76827000000000001</v>
      </c>
      <c r="D7" s="56">
        <v>1.1395101171458999</v>
      </c>
      <c r="E7" s="56">
        <v>0.76923076923076927</v>
      </c>
    </row>
    <row r="8" spans="1:9" s="59" customFormat="1" ht="12.75" x14ac:dyDescent="0.2">
      <c r="A8" s="55" t="s">
        <v>66</v>
      </c>
      <c r="B8" s="56">
        <v>1.3948099999999999</v>
      </c>
      <c r="C8" s="56">
        <v>0.82149000000000005</v>
      </c>
      <c r="D8" s="56">
        <v>1.5761448349307774</v>
      </c>
      <c r="E8" s="56">
        <v>2.5897435897435894</v>
      </c>
    </row>
    <row r="9" spans="1:9" s="59" customFormat="1" ht="12.75" x14ac:dyDescent="0.2">
      <c r="A9" s="55" t="s">
        <v>67</v>
      </c>
      <c r="B9" s="56">
        <v>2.0323799999999999</v>
      </c>
      <c r="C9" s="56">
        <v>0.73224999999999996</v>
      </c>
      <c r="D9" s="56">
        <v>1.5122470713525027</v>
      </c>
      <c r="E9" s="56">
        <v>1.5897435897435899</v>
      </c>
    </row>
    <row r="10" spans="1:9" s="59" customFormat="1" ht="12.75" x14ac:dyDescent="0.2">
      <c r="A10" s="55" t="s">
        <v>68</v>
      </c>
      <c r="B10" s="56">
        <v>1.6145</v>
      </c>
      <c r="C10" s="56">
        <v>0.53103</v>
      </c>
      <c r="D10" s="56">
        <v>4.7284345047923324</v>
      </c>
      <c r="E10" s="56">
        <v>5.615384615384615</v>
      </c>
    </row>
    <row r="11" spans="1:9" s="59" customFormat="1" ht="12.75" x14ac:dyDescent="0.2">
      <c r="A11" s="55" t="s">
        <v>69</v>
      </c>
      <c r="B11" s="56">
        <v>1.2103999999999999</v>
      </c>
      <c r="C11" s="56">
        <v>0.52960000000000007</v>
      </c>
      <c r="D11" s="56">
        <v>14.696485623003195</v>
      </c>
      <c r="E11" s="56">
        <v>16.666666666666664</v>
      </c>
    </row>
    <row r="12" spans="1:9" s="59" customFormat="1" ht="12.75" x14ac:dyDescent="0.2">
      <c r="A12" s="55" t="s">
        <v>70</v>
      </c>
      <c r="B12" s="56">
        <v>1.4765199999999998</v>
      </c>
      <c r="C12" s="56">
        <v>0.23178000000000001</v>
      </c>
      <c r="D12" s="56">
        <v>73.908413205537798</v>
      </c>
      <c r="E12" s="56">
        <v>69.487179487179489</v>
      </c>
    </row>
    <row r="13" spans="1:9" ht="25.5" customHeight="1" x14ac:dyDescent="0.25">
      <c r="A13" s="25" t="s">
        <v>293</v>
      </c>
      <c r="B13" s="11"/>
      <c r="C13" s="11"/>
      <c r="D13" s="11"/>
      <c r="E13" s="11"/>
      <c r="F13" s="11"/>
      <c r="G13" s="11"/>
      <c r="H13" s="11"/>
      <c r="I13"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38" sqref="A38"/>
    </sheetView>
  </sheetViews>
  <sheetFormatPr defaultRowHeight="15" x14ac:dyDescent="0.25"/>
  <cols>
    <col min="1" max="1" width="99.140625" style="8" bestFit="1" customWidth="1"/>
    <col min="2" max="2" width="63.28515625" style="8" bestFit="1" customWidth="1"/>
    <col min="3" max="16384" width="9.140625" style="8"/>
  </cols>
  <sheetData>
    <row r="1" spans="1:2" s="46" customFormat="1" x14ac:dyDescent="0.25">
      <c r="A1" s="48" t="s">
        <v>345</v>
      </c>
    </row>
    <row r="2" spans="1:2" s="59" customFormat="1" ht="12.75" x14ac:dyDescent="0.2">
      <c r="A2" s="12" t="s">
        <v>10</v>
      </c>
      <c r="B2" s="64">
        <v>23.738701114274939</v>
      </c>
    </row>
    <row r="3" spans="1:2" s="59" customFormat="1" ht="12.75" x14ac:dyDescent="0.2">
      <c r="A3" s="12" t="s">
        <v>11</v>
      </c>
      <c r="B3" s="64">
        <v>22.092933381764539</v>
      </c>
    </row>
    <row r="4" spans="1:2" s="59" customFormat="1" ht="12.75" x14ac:dyDescent="0.2">
      <c r="A4" s="12" t="s">
        <v>12</v>
      </c>
      <c r="B4" s="64">
        <v>16.407510139140101</v>
      </c>
    </row>
    <row r="5" spans="1:2" s="59" customFormat="1" ht="12.75" x14ac:dyDescent="0.2">
      <c r="A5" s="12" t="s">
        <v>13</v>
      </c>
      <c r="B5" s="64">
        <v>14.278799462271911</v>
      </c>
    </row>
    <row r="6" spans="1:2" s="59" customFormat="1" ht="12.75" x14ac:dyDescent="0.2">
      <c r="A6" s="12" t="s">
        <v>14</v>
      </c>
      <c r="B6" s="64">
        <v>8.379094648987774</v>
      </c>
    </row>
    <row r="7" spans="1:2" s="59" customFormat="1" ht="12.75" x14ac:dyDescent="0.2">
      <c r="A7" s="12" t="s">
        <v>15</v>
      </c>
      <c r="B7" s="64">
        <v>7.9865975249862764</v>
      </c>
    </row>
    <row r="8" spans="1:2" s="59" customFormat="1" ht="12.75" x14ac:dyDescent="0.2">
      <c r="A8" s="12" t="s">
        <v>16</v>
      </c>
      <c r="B8" s="64">
        <v>7.6744556247446045</v>
      </c>
    </row>
    <row r="9" spans="1:2" s="59" customFormat="1" ht="12.75" x14ac:dyDescent="0.2">
      <c r="A9" s="12" t="s">
        <v>17</v>
      </c>
      <c r="B9" s="64">
        <v>3.412615407303849</v>
      </c>
    </row>
    <row r="10" spans="1:2" s="59" customFormat="1" ht="12.75" x14ac:dyDescent="0.2">
      <c r="A10" s="12" t="s">
        <v>18</v>
      </c>
      <c r="B10" s="64">
        <v>2.877616317747445</v>
      </c>
    </row>
    <row r="11" spans="1:2" s="59" customFormat="1" ht="12.75" x14ac:dyDescent="0.2">
      <c r="A11" s="12" t="s">
        <v>19</v>
      </c>
      <c r="B11" s="64">
        <v>1.8429081057737446</v>
      </c>
    </row>
    <row r="12" spans="1:2" s="59" customFormat="1" ht="12.75" x14ac:dyDescent="0.2">
      <c r="A12" s="12" t="s">
        <v>20</v>
      </c>
      <c r="B12" s="64">
        <v>0.41814986145704214</v>
      </c>
    </row>
    <row r="13" spans="1:2" s="59" customFormat="1" ht="12.75" x14ac:dyDescent="0.2">
      <c r="A13" s="12" t="s">
        <v>21</v>
      </c>
      <c r="B13" s="64">
        <v>7.0422748993789241</v>
      </c>
    </row>
    <row r="14" spans="1:2" s="59" customFormat="1" ht="12.75" x14ac:dyDescent="0.2">
      <c r="A14" s="12" t="s">
        <v>22</v>
      </c>
      <c r="B14" s="64">
        <v>14.418722922046195</v>
      </c>
    </row>
    <row r="15" spans="1:2" s="59" customFormat="1" ht="12.75" x14ac:dyDescent="0.2">
      <c r="A15" s="12" t="s">
        <v>23</v>
      </c>
      <c r="B15" s="64">
        <v>130.57037940987735</v>
      </c>
    </row>
    <row r="16" spans="1:2" ht="22.5" customHeight="1" x14ac:dyDescent="0.25">
      <c r="A16" s="20" t="s">
        <v>296</v>
      </c>
      <c r="B16" s="20"/>
    </row>
    <row r="17" spans="1:2" x14ac:dyDescent="0.25">
      <c r="A17" s="34" t="s">
        <v>24</v>
      </c>
      <c r="B17" s="2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I32" sqref="I32"/>
    </sheetView>
  </sheetViews>
  <sheetFormatPr defaultRowHeight="15" x14ac:dyDescent="0.25"/>
  <cols>
    <col min="1" max="1" width="44" style="8" bestFit="1" customWidth="1"/>
    <col min="2" max="16384" width="9.140625" style="8"/>
  </cols>
  <sheetData>
    <row r="1" spans="1:2" s="46" customFormat="1" x14ac:dyDescent="0.25">
      <c r="A1" s="48" t="s">
        <v>346</v>
      </c>
    </row>
    <row r="2" spans="1:2" s="59" customFormat="1" ht="12.75" x14ac:dyDescent="0.2">
      <c r="A2" s="12" t="s">
        <v>25</v>
      </c>
      <c r="B2" s="64">
        <v>87.97</v>
      </c>
    </row>
    <row r="3" spans="1:2" s="59" customFormat="1" ht="12.75" x14ac:dyDescent="0.2">
      <c r="A3" s="12" t="s">
        <v>26</v>
      </c>
      <c r="B3" s="64">
        <v>10.34</v>
      </c>
    </row>
    <row r="4" spans="1:2" s="59" customFormat="1" ht="12.75" x14ac:dyDescent="0.2">
      <c r="A4" s="12" t="s">
        <v>27</v>
      </c>
      <c r="B4" s="64">
        <v>1.52</v>
      </c>
    </row>
    <row r="5" spans="1:2" s="59" customFormat="1" ht="12.75" x14ac:dyDescent="0.2">
      <c r="A5" s="12" t="s">
        <v>28</v>
      </c>
      <c r="B5" s="64">
        <f>100-SUM(B2:B4)</f>
        <v>0.17000000000000171</v>
      </c>
    </row>
    <row r="6" spans="1:2" s="21" customFormat="1" ht="15.75" customHeight="1" x14ac:dyDescent="0.2">
      <c r="A6" s="25" t="s">
        <v>297</v>
      </c>
      <c r="B6" s="25"/>
    </row>
    <row r="7" spans="1:2" s="21" customFormat="1" ht="15.75" customHeight="1" x14ac:dyDescent="0.2">
      <c r="A7" s="35" t="s">
        <v>9</v>
      </c>
      <c r="B7" s="35"/>
    </row>
  </sheetData>
  <pageMargins left="0.7" right="0.7" top="0.75" bottom="0.75" header="0.3" footer="0.3"/>
  <ignoredErrors>
    <ignoredError sqref="B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Navngivne områder</vt:lpstr>
      </vt:variant>
      <vt:variant>
        <vt:i4>3</vt:i4>
      </vt:variant>
    </vt:vector>
  </HeadingPairs>
  <TitlesOfParts>
    <vt:vector size="42" baseType="lpstr">
      <vt:lpstr>Forside</vt:lpstr>
      <vt:lpstr>Figur 1.1 </vt:lpstr>
      <vt:lpstr>Figur 1.2</vt:lpstr>
      <vt:lpstr>Figur 1.3</vt:lpstr>
      <vt:lpstr>Figur 1.4</vt:lpstr>
      <vt:lpstr>Figur 1.5</vt:lpstr>
      <vt:lpstr>Figur 1.6</vt:lpstr>
      <vt:lpstr>Figur 1.7</vt:lpstr>
      <vt:lpstr>Figur 2.1</vt:lpstr>
      <vt:lpstr>Figur 2.2</vt:lpstr>
      <vt:lpstr>Figur 2.3</vt:lpstr>
      <vt:lpstr>Figur 2.4 </vt:lpstr>
      <vt:lpstr>Figur 2.5</vt:lpstr>
      <vt:lpstr>Figur 2.6 </vt:lpstr>
      <vt:lpstr>Figur 2.7</vt:lpstr>
      <vt:lpstr>Figur 2.8</vt:lpstr>
      <vt:lpstr>Figur 2.9</vt:lpstr>
      <vt:lpstr>Figur 2.10</vt:lpstr>
      <vt:lpstr>Figur 2.11</vt:lpstr>
      <vt:lpstr>Figur 2.12</vt:lpstr>
      <vt:lpstr>Figur 2.13</vt:lpstr>
      <vt:lpstr>Figur 2.14</vt:lpstr>
      <vt:lpstr>Figur 2.15</vt:lpstr>
      <vt:lpstr>Figur 3.1</vt:lpstr>
      <vt:lpstr>Figur 3.2</vt:lpstr>
      <vt:lpstr>Figur 3.3</vt:lpstr>
      <vt:lpstr>Tabel 3.1</vt:lpstr>
      <vt:lpstr>Figur 3.4</vt:lpstr>
      <vt:lpstr>Figur 3.5</vt:lpstr>
      <vt:lpstr>Figur 3.6</vt:lpstr>
      <vt:lpstr>Figur 3.7</vt:lpstr>
      <vt:lpstr>Figur 3.8</vt:lpstr>
      <vt:lpstr>Figur 3.9</vt:lpstr>
      <vt:lpstr>Tabel 3.2</vt:lpstr>
      <vt:lpstr>Figur 3.10</vt:lpstr>
      <vt:lpstr>Figur 3.11</vt:lpstr>
      <vt:lpstr>Figur 3.12</vt:lpstr>
      <vt:lpstr>Figur 3.13</vt:lpstr>
      <vt:lpstr>Bilag B.1</vt:lpstr>
      <vt:lpstr>Forside!_Ref17466111</vt:lpstr>
      <vt:lpstr>Forside!_Toc12546015</vt:lpstr>
      <vt:lpstr>Forside!_Toc7533215</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Sophie Bøje Houlberg</dc:creator>
  <cp:lastModifiedBy>Lisa Bruun</cp:lastModifiedBy>
  <dcterms:created xsi:type="dcterms:W3CDTF">2019-11-11T13:01:55Z</dcterms:created>
  <dcterms:modified xsi:type="dcterms:W3CDTF">2019-11-20T11:36:17Z</dcterms:modified>
</cp:coreProperties>
</file>