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Aarhus Vand AS (S110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9" i="37" s="1"/>
  <c r="C20" i="37" s="1"/>
  <c r="C10" i="2" s="1"/>
  <c r="G11" i="11"/>
  <c r="E11" i="21" l="1"/>
  <c r="C11" i="21"/>
  <c r="E11" i="29"/>
  <c r="C11" i="29"/>
  <c r="C16" i="19"/>
  <c r="C17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9" i="37" s="1"/>
  <c r="E20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<sst xmlns="http://schemas.openxmlformats.org/spreadsheetml/2006/main" count="695" uniqueCount="277">
  <si>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</si>
  <si>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</si>
  <si>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</si>
  <si>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</si>
  <si>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</si>
  <si>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</si>
  <si>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</si>
  <si>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</si>
  <si>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</si>
  <si>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</si>
  <si>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</si>
  <si>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</si>
  <si>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</si>
  <si>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</si>
  <si>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</si>
  <si>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</si>
  <si>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</si>
  <si>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</si>
  <si>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</si>
  <si>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</si>
  <si>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</si>
  <si>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</si>
  <si>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</si>
  <si>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</si>
  <si>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</si>
  <si>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</si>
  <si>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</si>
  <si>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</si>
  <si>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</si>
  <si>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</si>
  <si>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</si>
  <si>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</si>
  <si>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</si>
  <si>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</si>
  <si>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</si>
  <si>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</si>
  <si>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</si>
  <si>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</si>
  <si>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</si>
  <si>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</si>
  <si>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</si>
  <si>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</si>
  <si>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</si>
  <si>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</si>
  <si>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</si>
  <si>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</si>
  <si>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</si>
  <si>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</si>
  <si>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</si>
  <si>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</si>
  <si>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</si>
  <si>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</si>
  <si>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</si>
  <si>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</si>
  <si>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</si>
  <si>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</si>
  <si>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</si>
  <si>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</si>
  <si>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</si>
  <si>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</si>
  <si>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</si>
  <si>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</si>
  <si>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</si>
  <si>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</si>
  <si>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</si>
  <si>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</si>
  <si>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</si>
  <si>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</si>
  <si>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</si>
  <si>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</si>
  <si>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</si>
  <si>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</si>
  <si>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</si>
  <si>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</si>
  <si>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</si>
  <si>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</si>
  <si>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</si>
  <si>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</si>
  <si>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</si>
  <si>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</si>
  <si>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</si>
  <si>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</si>
  <si>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</si>
  <si>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</si>
  <si>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</si>
  <si>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</si>
  <si>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</si>
  <si>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</si>
  <si>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</si>
  <si>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</si>
  <si>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</si>
  <si>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</si>
  <si>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</si>
  <si>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</si>
  <si>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</si>
  <si>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</si>
  <si>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</si>
  <si>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</si>
  <si>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</si>
  <si>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</si>
  <si>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</si>
  <si>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</si>
  <si>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</si>
  <si>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</si>
  <si>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</si>
  <si>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</si>
  <si>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</si>
  <si>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</si>
  <si>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</si>
  <si>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</si>
  <si>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</si>
  <si>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</si>
  <si>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</si>
  <si>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</si>
  <si>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</si>
  <si>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</si>
  <si>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</si>
  <si>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</si>
  <si>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</si>
  <si>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</si>
  <si>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</si>
  <si>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</si>
  <si>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</si>
  <si>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</si>
  <si>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</si>
  <si>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</si>
  <si>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</si>
  <si>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</si>
  <si>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</si>
  <si>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</si>
  <si>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</si>
  <si>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</si>
  <si>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</si>
  <si>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</si>
  <si>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</si>
  <si>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</si>
  <si>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</si>
  <si>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</si>
  <si>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</si>
  <si>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</si>
  <si>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</si>
  <si>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</si>
  <si>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</si>
  <si>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</si>
  <si>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</si>
  <si>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</si>
  <si>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</si>
  <si>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</si>
  <si>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</si>
  <si>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</si>
  <si>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</si>
  <si>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</si>
  <si>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</si>
  <si>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</si>
  <si>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</si>
  <si>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</si>
  <si>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</si>
  <si>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</si>
  <si>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</si>
  <si>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</si>
  <si>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</si>
  <si>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</si>
  <si>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</si>
  <si>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</si>
  <si>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</si>
  <si>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</si>
  <si>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</si>
  <si>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</si>
  <si>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</si>
  <si>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</si>
  <si>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</si>
  <si>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</si>
  <si>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</si>
  <si>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</si>
  <si>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</si>
  <si>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</si>
  <si>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</si>
  <si>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</si>
  <si>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</si>
  <si>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</si>
  <si>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</si>
  <si>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</si>
  <si>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</si>
  <si>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</si>
  <si>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</si>
  <si>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</si>
  <si>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</si>
  <si>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</si>
  <si>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</si>
  <si>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</si>
  <si>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</si>
  <si>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</si>
  <si>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</si>
  <si>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</si>
  <si>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</si>
  <si>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</si>
  <si>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</si>
  <si>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</si>
  <si>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</si>
  <si>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</si>
  <si>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</si>
  <si>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</si>
  <si>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</si>
  <si>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</si>
  <si>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</si>
  <si>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</si>
  <si>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</si>
  <si>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</si>
  <si>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</si>
  <si>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</si>
  <si>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</si>
  <si>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</si>
  <si>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</si>
  <si>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</si>
  <si>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</si>
  <si>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</si>
  <si>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</si>
  <si>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</si>
  <si>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</si>
  <si>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</si>
  <si>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</si>
  <si>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</si>
  <si>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</si>
  <si>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</si>
  <si>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</si>
  <si>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</si>
  <si>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</si>
  <si>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</si>
  <si>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</si>
  <si>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</si>
  <si>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</si>
  <si>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</si>
  <si>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</si>
  <si>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</si>
  <si>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</si>
  <si>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</si>
  <si>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</si>
  <si>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</si>
  <si>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</si>
  <si>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</si>
  <si>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</si>
  <si>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</si>
  <si>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</si>
  <si>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</si>
  <si>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</si>
  <si>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</si>
  <si>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</si>
  <si>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</si>
  <si>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</si>
  <si>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</si>
  <si>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</si>
  <si>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</si>
  <si>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</si>
  <si>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</si>
  <si>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</si>
  <si>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</si>
  <si>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</si>
  <si>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</si>
  <si>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</si>
  <si>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Ingen anlægsprojekter</t>
  </si>
  <si>
    <t>Anlægsprojekter igangsat senest 1. marts 2016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</si>
  <si>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</si>
  <si>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</si>
  <si>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</si>
  <si>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</si>
  <si>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Tjenestemandspensioner</t>
  </si>
  <si>
    <t>Erstatninger</t>
  </si>
  <si>
    <t>Returpumpning</t>
  </si>
  <si>
    <t>Adskillelse 2018</t>
  </si>
  <si>
    <t>Klimaunderstøttende tiltag</t>
  </si>
  <si>
    <t>Slambortskaffelse</t>
  </si>
  <si>
    <t>Omlægninger, spildevand</t>
  </si>
  <si>
    <t>Oprensning af regnvandsbassin</t>
  </si>
  <si>
    <t>Energiproduktion på Egå Renseanlæg</t>
  </si>
  <si>
    <t>Udvidelse af forsyningsområdet</t>
  </si>
  <si>
    <t>Ingen engangstillæg</t>
  </si>
  <si>
    <t>Videreførte omkostninger fra den økonomiske ramme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</si>
</sst>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1" t="s">
        <v>4</v>
      </c>
      <c r="E6" s="61"/>
      <c r="F6" s="61"/>
      <c r="G6" s="61"/>
      <c r="H6" s="3"/>
      <c r="I6" s="1"/>
    </row>
    <row r="7" spans="1:9" ht="15" customHeight="1" x14ac:dyDescent="0.25">
      <c r="A7" s="1"/>
      <c r="B7" s="1"/>
      <c r="C7" s="3"/>
      <c r="D7" s="61"/>
      <c r="E7" s="61"/>
      <c r="F7" s="61"/>
      <c r="G7" s="61"/>
      <c r="H7" s="3"/>
      <c r="I7" s="1"/>
    </row>
    <row r="8" spans="1:9" ht="15.75" x14ac:dyDescent="0.25">
      <c r="A8" s="1"/>
      <c r="B8" s="1"/>
      <c r="C8" s="4"/>
      <c r="D8" s="69" t="s">
        <v>172</v>
      </c>
      <c r="E8" s="69"/>
      <c r="F8" s="69"/>
      <c r="G8" s="69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8" t="s">
        <v>5</v>
      </c>
      <c r="E11" s="68"/>
      <c r="F11" s="68"/>
      <c r="G11" s="68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8" t="s">
        <v>52</v>
      </c>
      <c r="E13" s="59"/>
      <c r="F13" s="59"/>
      <c r="G13" s="60"/>
      <c r="H13" s="1"/>
      <c r="I13" s="1"/>
    </row>
    <row r="14" spans="1:9" x14ac:dyDescent="0.25">
      <c r="A14" s="1"/>
      <c r="B14" s="1"/>
      <c r="C14" s="6" t="s">
        <v>23</v>
      </c>
      <c r="D14" s="58" t="s">
        <v>54</v>
      </c>
      <c r="E14" s="59"/>
      <c r="F14" s="59"/>
      <c r="G14" s="60"/>
      <c r="H14" s="1"/>
      <c r="I14" s="1"/>
    </row>
    <row r="15" spans="1:9" x14ac:dyDescent="0.25">
      <c r="A15" s="1"/>
      <c r="B15" s="1"/>
      <c r="C15" s="6" t="s">
        <v>51</v>
      </c>
      <c r="D15" s="58" t="s">
        <v>135</v>
      </c>
      <c r="E15" s="59"/>
      <c r="F15" s="59"/>
      <c r="G15" s="60"/>
      <c r="H15" s="1"/>
      <c r="I15" s="1"/>
    </row>
    <row r="16" spans="1:9" x14ac:dyDescent="0.25">
      <c r="A16" s="1"/>
      <c r="B16" s="1"/>
      <c r="C16" s="6" t="s">
        <v>53</v>
      </c>
      <c r="D16" s="58" t="s">
        <v>136</v>
      </c>
      <c r="E16" s="59"/>
      <c r="F16" s="59"/>
      <c r="G16" s="60"/>
      <c r="H16" s="1"/>
      <c r="I16" s="1"/>
    </row>
    <row r="17" spans="1:9" x14ac:dyDescent="0.25">
      <c r="A17" s="1"/>
      <c r="B17" s="1"/>
      <c r="C17" s="6" t="s">
        <v>241</v>
      </c>
      <c r="D17" s="58" t="s">
        <v>63</v>
      </c>
      <c r="E17" s="59"/>
      <c r="F17" s="59"/>
      <c r="G17" s="60"/>
      <c r="H17" s="1"/>
      <c r="I17" s="1"/>
    </row>
    <row r="18" spans="1:9" x14ac:dyDescent="0.25">
      <c r="A18" s="1"/>
      <c r="B18" s="1"/>
      <c r="C18" s="6" t="s">
        <v>212</v>
      </c>
      <c r="D18" s="70" t="s">
        <v>180</v>
      </c>
      <c r="E18" s="71"/>
      <c r="F18" s="71"/>
      <c r="G18" s="72"/>
      <c r="H18" s="1"/>
      <c r="I18" s="1"/>
    </row>
    <row r="19" spans="1:9" x14ac:dyDescent="0.25">
      <c r="A19" s="1"/>
      <c r="B19" s="1"/>
      <c r="C19" s="6" t="s">
        <v>213</v>
      </c>
      <c r="D19" s="70" t="s">
        <v>181</v>
      </c>
      <c r="E19" s="71"/>
      <c r="F19" s="71"/>
      <c r="G19" s="72"/>
      <c r="H19" s="1"/>
      <c r="I19" s="1"/>
    </row>
    <row r="20" spans="1:9" x14ac:dyDescent="0.25">
      <c r="A20" s="1"/>
      <c r="B20" s="1"/>
      <c r="C20" s="6" t="s">
        <v>7</v>
      </c>
      <c r="D20" s="70" t="s">
        <v>10</v>
      </c>
      <c r="E20" s="71"/>
      <c r="F20" s="71"/>
      <c r="G20" s="72"/>
      <c r="H20" s="1"/>
      <c r="I20" s="1"/>
    </row>
    <row r="21" spans="1:9" x14ac:dyDescent="0.25">
      <c r="A21" s="1"/>
      <c r="B21" s="1"/>
      <c r="C21" s="6" t="s">
        <v>214</v>
      </c>
      <c r="D21" s="62" t="s">
        <v>17</v>
      </c>
      <c r="E21" s="63"/>
      <c r="F21" s="63"/>
      <c r="G21" s="64"/>
      <c r="H21" s="1"/>
      <c r="I21" s="1"/>
    </row>
    <row r="22" spans="1:9" x14ac:dyDescent="0.25">
      <c r="A22" s="1"/>
      <c r="B22" s="1"/>
      <c r="C22" s="6" t="s">
        <v>142</v>
      </c>
      <c r="D22" s="65" t="s">
        <v>176</v>
      </c>
      <c r="E22" s="66"/>
      <c r="F22" s="66"/>
      <c r="G22" s="67"/>
      <c r="H22" s="1"/>
      <c r="I22" s="1"/>
    </row>
    <row r="23" spans="1:9" x14ac:dyDescent="0.25">
      <c r="A23" s="1"/>
      <c r="B23" s="1"/>
      <c r="C23" s="6" t="s">
        <v>8</v>
      </c>
      <c r="D23" s="65" t="s">
        <v>249</v>
      </c>
      <c r="E23" s="66"/>
      <c r="F23" s="66"/>
      <c r="G23" s="67"/>
      <c r="H23" s="1"/>
      <c r="I23" s="1"/>
    </row>
    <row r="24" spans="1:9" x14ac:dyDescent="0.25">
      <c r="A24" s="1"/>
      <c r="B24" s="1"/>
      <c r="C24" s="6" t="s">
        <v>9</v>
      </c>
      <c r="D24" s="65" t="s">
        <v>55</v>
      </c>
      <c r="E24" s="66"/>
      <c r="F24" s="66"/>
      <c r="G24" s="67"/>
      <c r="H24" s="1"/>
      <c r="I24" s="1"/>
    </row>
    <row r="25" spans="1:9" x14ac:dyDescent="0.25">
      <c r="A25" s="1"/>
      <c r="B25" s="1"/>
      <c r="C25" s="6" t="s">
        <v>215</v>
      </c>
      <c r="D25" s="65" t="s">
        <v>143</v>
      </c>
      <c r="E25" s="66"/>
      <c r="F25" s="66"/>
      <c r="G25" s="67"/>
      <c r="H25" s="1"/>
      <c r="I25" s="1"/>
    </row>
    <row r="26" spans="1:9" x14ac:dyDescent="0.25">
      <c r="A26" s="1"/>
      <c r="B26" s="1"/>
      <c r="C26" s="6" t="s">
        <v>216</v>
      </c>
      <c r="D26" s="65" t="s">
        <v>144</v>
      </c>
      <c r="E26" s="66"/>
      <c r="F26" s="66"/>
      <c r="G26" s="67"/>
      <c r="H26" s="1"/>
      <c r="I26" s="1"/>
    </row>
    <row r="27" spans="1:9" x14ac:dyDescent="0.25">
      <c r="A27" s="1"/>
      <c r="B27" s="1"/>
      <c r="C27" s="6" t="s">
        <v>217</v>
      </c>
      <c r="D27" s="65" t="s">
        <v>145</v>
      </c>
      <c r="E27" s="66"/>
      <c r="F27" s="66"/>
      <c r="G27" s="67"/>
      <c r="H27" s="1"/>
      <c r="I27" s="1"/>
    </row>
    <row r="28" spans="1:9" x14ac:dyDescent="0.25">
      <c r="A28" s="1"/>
      <c r="B28" s="1"/>
      <c r="C28" s="6" t="s">
        <v>22</v>
      </c>
      <c r="D28" s="65" t="s">
        <v>56</v>
      </c>
      <c r="E28" s="66"/>
      <c r="F28" s="66"/>
      <c r="G28" s="67"/>
      <c r="H28" s="1"/>
      <c r="I28" s="1"/>
    </row>
    <row r="29" spans="1:9" x14ac:dyDescent="0.25">
      <c r="A29" s="1"/>
      <c r="B29" s="1"/>
      <c r="C29" s="6" t="s">
        <v>58</v>
      </c>
      <c r="D29" s="65" t="s">
        <v>57</v>
      </c>
      <c r="E29" s="66"/>
      <c r="F29" s="66"/>
      <c r="G29" s="67"/>
      <c r="H29" s="1"/>
      <c r="I29" s="1"/>
    </row>
    <row r="30" spans="1:9" x14ac:dyDescent="0.25">
      <c r="A30" s="1"/>
      <c r="B30" s="1"/>
      <c r="C30" s="6" t="s">
        <v>59</v>
      </c>
      <c r="D30" s="76" t="s">
        <v>11</v>
      </c>
      <c r="E30" s="77"/>
      <c r="F30" s="77"/>
      <c r="G30" s="78"/>
      <c r="H30" s="1"/>
      <c r="I30" s="1"/>
    </row>
    <row r="31" spans="1:9" x14ac:dyDescent="0.25">
      <c r="A31" s="1"/>
      <c r="B31" s="1"/>
      <c r="C31" s="6" t="s">
        <v>175</v>
      </c>
      <c r="D31" s="73" t="s">
        <v>207</v>
      </c>
      <c r="E31" s="74"/>
      <c r="F31" s="74"/>
      <c r="G31" s="75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SYvzszsPwFEj3k8BRnPLyR4ecZLHgwLcJ52+UwAKkC16szlLESZw0XP+EtiYN7UkjnJUVDwTFhjYpwoEpOIZJA==" saltValue="7dI1msPcw2S/oZMVLPEfyA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2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4" t="s">
        <v>66</v>
      </c>
      <c r="C8" s="95"/>
      <c r="D8" s="9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261</v>
      </c>
      <c r="C10" s="9">
        <v>5668773</v>
      </c>
      <c r="D10" s="14" t="s">
        <v>3</v>
      </c>
      <c r="E10" s="1"/>
      <c r="F10" s="1"/>
    </row>
    <row r="11" spans="1:6" x14ac:dyDescent="0.25">
      <c r="A11" s="1"/>
      <c r="B11" s="55" t="s">
        <v>262</v>
      </c>
      <c r="C11" s="9">
        <v>203879</v>
      </c>
      <c r="D11" s="14" t="s">
        <v>3</v>
      </c>
      <c r="E11" s="1"/>
      <c r="F11" s="1"/>
    </row>
    <row r="12" spans="1:6" ht="26.25" x14ac:dyDescent="0.25">
      <c r="A12" s="1"/>
      <c r="B12" s="35" t="s">
        <v>263</v>
      </c>
      <c r="C12" s="9">
        <v>1320670</v>
      </c>
      <c r="D12" s="14" t="s">
        <v>3</v>
      </c>
      <c r="E12" s="1"/>
      <c r="F12" s="1"/>
    </row>
    <row r="13" spans="1:6" x14ac:dyDescent="0.25">
      <c r="A13" s="1"/>
      <c r="B13" s="55" t="s">
        <v>264</v>
      </c>
      <c r="C13" s="9">
        <v>339635</v>
      </c>
      <c r="D13" s="14" t="s">
        <v>3</v>
      </c>
      <c r="E13" s="1"/>
      <c r="F13" s="1"/>
    </row>
    <row r="14" spans="1:6" x14ac:dyDescent="0.25">
      <c r="A14" s="1"/>
      <c r="B14" s="55" t="s">
        <v>265</v>
      </c>
      <c r="C14" s="9">
        <v>6622733</v>
      </c>
      <c r="D14" s="14" t="s">
        <v>3</v>
      </c>
      <c r="E14" s="1"/>
      <c r="F14" s="1"/>
    </row>
    <row r="15" spans="1:6" x14ac:dyDescent="0.25">
      <c r="A15" s="1"/>
      <c r="B15" s="55" t="s">
        <v>266</v>
      </c>
      <c r="C15" s="9">
        <v>1169865</v>
      </c>
      <c r="D15" s="14" t="s">
        <v>3</v>
      </c>
      <c r="E15" s="1"/>
      <c r="F15" s="1"/>
    </row>
    <row r="16" spans="1:6" x14ac:dyDescent="0.25">
      <c r="A16" s="1"/>
      <c r="B16" s="40" t="s">
        <v>68</v>
      </c>
      <c r="C16" s="12">
        <f>SUM(C10:C15)</f>
        <v>15325555</v>
      </c>
      <c r="D16" s="13" t="s">
        <v>3</v>
      </c>
      <c r="E16" s="1"/>
      <c r="F16" s="1"/>
    </row>
    <row r="17" spans="1:6" x14ac:dyDescent="0.25">
      <c r="A17" s="1"/>
      <c r="B17" s="40" t="s">
        <v>69</v>
      </c>
      <c r="C17" s="12">
        <f>C16*(1+'Fane 15. Nøgletal'!C12)^2</f>
        <v>15935329.561639952</v>
      </c>
      <c r="D17" s="13" t="s">
        <v>3</v>
      </c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16"/>
      <c r="C19" s="15"/>
      <c r="D19" s="15"/>
      <c r="E19" s="1"/>
      <c r="F19" s="1"/>
    </row>
    <row r="20" spans="1:6" x14ac:dyDescent="0.25">
      <c r="A20" s="1"/>
      <c r="B20" s="94" t="s">
        <v>236</v>
      </c>
      <c r="C20" s="95"/>
      <c r="D20" s="96"/>
      <c r="E20" s="1"/>
      <c r="F20" s="1"/>
    </row>
    <row r="21" spans="1:6" x14ac:dyDescent="0.25">
      <c r="A21" s="1"/>
      <c r="B21" s="55" t="s">
        <v>197</v>
      </c>
      <c r="C21" s="9">
        <v>4977382</v>
      </c>
      <c r="D21" s="14" t="s">
        <v>3</v>
      </c>
      <c r="E21" s="1"/>
      <c r="F21" s="1"/>
    </row>
    <row r="22" spans="1:6" x14ac:dyDescent="0.25">
      <c r="A22" s="1"/>
      <c r="B22" s="55" t="s">
        <v>198</v>
      </c>
      <c r="C22" s="9">
        <v>4990250</v>
      </c>
      <c r="D22" s="14" t="s">
        <v>3</v>
      </c>
      <c r="E22" s="1"/>
      <c r="F22" s="1"/>
    </row>
    <row r="23" spans="1:6" x14ac:dyDescent="0.25">
      <c r="A23" s="1"/>
      <c r="B23" s="55" t="s">
        <v>199</v>
      </c>
      <c r="C23" s="9">
        <v>5003329</v>
      </c>
      <c r="D23" s="14" t="s">
        <v>3</v>
      </c>
      <c r="E23" s="1"/>
      <c r="F23" s="1"/>
    </row>
    <row r="24" spans="1:6" x14ac:dyDescent="0.25">
      <c r="A24" s="1"/>
      <c r="B24" s="55" t="s">
        <v>200</v>
      </c>
      <c r="C24" s="9">
        <v>5016624</v>
      </c>
      <c r="D24" s="14" t="s">
        <v>3</v>
      </c>
      <c r="E24" s="1"/>
      <c r="F24" s="1"/>
    </row>
    <row r="25" spans="1:6" x14ac:dyDescent="0.25">
      <c r="A25" s="1"/>
      <c r="B25" s="94"/>
      <c r="C25" s="95"/>
      <c r="D25" s="96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94" t="s">
        <v>196</v>
      </c>
      <c r="C28" s="95"/>
      <c r="D28" s="96"/>
      <c r="E28" s="1"/>
      <c r="F28" s="1"/>
    </row>
    <row r="29" spans="1:6" x14ac:dyDescent="0.25">
      <c r="A29" s="1"/>
      <c r="B29" s="55" t="s">
        <v>197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5" t="s">
        <v>198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5" t="s">
        <v>199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55" t="s">
        <v>200</v>
      </c>
      <c r="C32" s="9">
        <v>0</v>
      </c>
      <c r="D32" s="14" t="s">
        <v>3</v>
      </c>
      <c r="E32" s="1"/>
      <c r="F32" s="1"/>
    </row>
    <row r="33" spans="1:6" x14ac:dyDescent="0.25">
      <c r="A33" s="1"/>
      <c r="B33" s="94"/>
      <c r="C33" s="95"/>
      <c r="D33" s="96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sheetProtection algorithmName="SHA-512" hashValue="Tlp0LGlHS1SoYMwNdkJAiV5NW8eVQt3GtpEaaWQkCdIPjou9MQAYKWG80Gm1CsQKwkrBfgbNwB1svT7g7SVIcQ==" saltValue="tjyBGN0coYMYnkUtdXG+Yg==" spinCount="100000" sheet="1" objects="1" scenarios="1"/>
  <mergeCells count="6">
    <mergeCell ref="B33:D33"/>
    <mergeCell ref="B3:D4"/>
    <mergeCell ref="B8:D8"/>
    <mergeCell ref="B20:D20"/>
    <mergeCell ref="B28:D28"/>
    <mergeCell ref="B25:D25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226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ht="15" customHeight="1" x14ac:dyDescent="0.25">
      <c r="A5" s="1"/>
      <c r="B5" s="53"/>
      <c r="C5" s="53"/>
      <c r="D5" s="53"/>
      <c r="E5" s="53"/>
      <c r="F5" s="53"/>
      <c r="G5" s="1"/>
    </row>
    <row r="6" spans="1:7" ht="15" customHeight="1" x14ac:dyDescent="0.25">
      <c r="A6" s="1"/>
      <c r="B6" s="53"/>
      <c r="C6" s="53"/>
      <c r="D6" s="53"/>
      <c r="E6" s="53"/>
      <c r="F6" s="53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183</v>
      </c>
      <c r="C8" s="95"/>
      <c r="D8" s="95"/>
      <c r="E8" s="95"/>
      <c r="F8" s="96"/>
      <c r="G8" s="1"/>
    </row>
    <row r="9" spans="1:7" x14ac:dyDescent="0.25">
      <c r="A9" s="1"/>
      <c r="B9" s="97" t="s">
        <v>184</v>
      </c>
      <c r="C9" s="98"/>
      <c r="D9" s="99"/>
      <c r="E9" s="9">
        <v>393639137.98172462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411128637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450000</v>
      </c>
      <c r="F11" s="14" t="s">
        <v>3</v>
      </c>
      <c r="G11" s="1"/>
    </row>
    <row r="12" spans="1:7" x14ac:dyDescent="0.25">
      <c r="A12" s="1"/>
      <c r="B12" s="88" t="s">
        <v>186</v>
      </c>
      <c r="C12" s="89"/>
      <c r="D12" s="90"/>
      <c r="E12" s="10">
        <f>E9-(E10-E11)</f>
        <v>-17039499.01827538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4" t="s">
        <v>73</v>
      </c>
      <c r="C17" s="95"/>
      <c r="D17" s="95"/>
      <c r="E17" s="95"/>
      <c r="F17" s="96"/>
      <c r="G17" s="1"/>
    </row>
    <row r="18" spans="1:7" x14ac:dyDescent="0.25">
      <c r="A18" s="1"/>
      <c r="B18" s="97" t="s">
        <v>74</v>
      </c>
      <c r="C18" s="98"/>
      <c r="D18" s="99"/>
      <c r="E18" s="9">
        <v>382132615.08313823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399400785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8" t="s">
        <v>76</v>
      </c>
      <c r="C21" s="89"/>
      <c r="D21" s="90"/>
      <c r="E21" s="10">
        <f>E18-(E19-E20)</f>
        <v>-17268169.916861773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4" t="s">
        <v>179</v>
      </c>
      <c r="C25" s="95"/>
      <c r="D25" s="95"/>
      <c r="E25" s="95"/>
      <c r="F25" s="96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-34307668.935137153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8" t="s">
        <v>251</v>
      </c>
      <c r="C28" s="89"/>
      <c r="D28" s="90"/>
      <c r="E28" s="10">
        <f>E26/E27</f>
        <v>-17153834.467568576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ifEWfp1gU8lBscUdK489HbH5ECiAveeeyjlggJpuE1sPU9pZoAgKvNeqqu46QNYR7zxChpaFQRNnWS38r4mBMA==" saltValue="eM6YcAIEc8/3E3O07WKVcw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4" t="s">
        <v>252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4" t="s">
        <v>177</v>
      </c>
      <c r="C9" s="95"/>
      <c r="D9" s="95"/>
      <c r="E9" s="95"/>
      <c r="F9" s="9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8" t="s">
        <v>203</v>
      </c>
      <c r="C12" s="89"/>
      <c r="D12" s="90"/>
      <c r="E12" s="10">
        <f>E11-E10</f>
        <v>0</v>
      </c>
      <c r="F12" s="11" t="s">
        <v>3</v>
      </c>
      <c r="G12" s="1"/>
    </row>
    <row r="13" spans="1:7" x14ac:dyDescent="0.25">
      <c r="A13" s="1"/>
      <c r="B13" s="94" t="s">
        <v>178</v>
      </c>
      <c r="C13" s="95"/>
      <c r="D13" s="95"/>
      <c r="E13" s="95"/>
      <c r="F13" s="95"/>
      <c r="G13" s="1"/>
    </row>
    <row r="14" spans="1:7" x14ac:dyDescent="0.25">
      <c r="A14" s="1"/>
      <c r="B14" s="97" t="s">
        <v>210</v>
      </c>
      <c r="C14" s="98"/>
      <c r="D14" s="99"/>
      <c r="E14" s="9">
        <v>4439014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2966731</v>
      </c>
      <c r="F15" s="8" t="s">
        <v>3</v>
      </c>
      <c r="G15" s="1"/>
    </row>
    <row r="16" spans="1:7" x14ac:dyDescent="0.25">
      <c r="A16" s="1"/>
      <c r="B16" s="88" t="s">
        <v>203</v>
      </c>
      <c r="C16" s="89"/>
      <c r="D16" s="90"/>
      <c r="E16" s="10">
        <f>E15-E14</f>
        <v>-1472283</v>
      </c>
      <c r="F16" s="11" t="s">
        <v>3</v>
      </c>
      <c r="G16" s="1"/>
    </row>
    <row r="17" spans="1:7" ht="15" customHeight="1" x14ac:dyDescent="0.25">
      <c r="A17" s="1"/>
      <c r="B17" s="94" t="s">
        <v>173</v>
      </c>
      <c r="C17" s="95"/>
      <c r="D17" s="95"/>
      <c r="E17" s="95"/>
      <c r="F17" s="9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1" t="s">
        <v>182</v>
      </c>
      <c r="C19" s="92"/>
      <c r="D19" s="93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-1472283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6S0PAjl/pvMl8w6wEINHQBNzvZM0km9vYjOTJueATKGq0kTn6tfm9/1Yx8D7FvVkQnnJV68NaQGLPoUWqdJVuQ==" saltValue="XnwFizB0bARZDqah9sBCdw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254</v>
      </c>
      <c r="C8" s="95"/>
      <c r="D8" s="95"/>
      <c r="E8" s="95"/>
      <c r="F8" s="95"/>
      <c r="G8" s="95"/>
      <c r="H8" s="9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7" t="s">
        <v>259</v>
      </c>
      <c r="C10" s="45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94" t="s">
        <v>255</v>
      </c>
      <c r="C11" s="95"/>
      <c r="D11" s="96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fUWtT3LT5yeDSoIP+FsI8d9/ETOLckLuY3YaRPOLiBbSZT6QlIb/5ShdGERYyUcew27vYuEwYkU8fgx/GZX4aQ==" saltValue="Aau6lLyjpB2VpBft82VZqA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55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1" t="s">
        <v>25</v>
      </c>
      <c r="C9" s="51" t="s">
        <v>16</v>
      </c>
      <c r="D9" s="52"/>
      <c r="E9" s="51" t="s">
        <v>48</v>
      </c>
      <c r="F9" s="39"/>
      <c r="G9" s="1"/>
    </row>
    <row r="10" spans="1:7" x14ac:dyDescent="0.25">
      <c r="A10" s="1"/>
      <c r="B10" s="27" t="s">
        <v>260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27" t="s">
        <v>267</v>
      </c>
      <c r="C11" s="24">
        <v>352892</v>
      </c>
      <c r="D11" s="14" t="s">
        <v>3</v>
      </c>
      <c r="E11" s="9">
        <v>0</v>
      </c>
      <c r="F11" s="14" t="s">
        <v>3</v>
      </c>
      <c r="G11" s="1"/>
    </row>
    <row r="12" spans="1:7" x14ac:dyDescent="0.25">
      <c r="A12" s="1"/>
      <c r="B12" s="27" t="s">
        <v>268</v>
      </c>
      <c r="C12" s="24">
        <v>308871</v>
      </c>
      <c r="D12" s="14" t="s">
        <v>3</v>
      </c>
      <c r="E12" s="9">
        <v>3606540</v>
      </c>
      <c r="F12" s="14" t="s">
        <v>3</v>
      </c>
      <c r="G12" s="1"/>
    </row>
    <row r="13" spans="1:7" x14ac:dyDescent="0.25">
      <c r="A13" s="1"/>
      <c r="B13" s="27" t="s">
        <v>269</v>
      </c>
      <c r="C13" s="24">
        <v>2493390</v>
      </c>
      <c r="D13" s="14" t="s">
        <v>3</v>
      </c>
      <c r="E13" s="9">
        <v>2261173</v>
      </c>
      <c r="F13" s="14" t="s">
        <v>3</v>
      </c>
      <c r="G13" s="1"/>
    </row>
    <row r="14" spans="1:7" x14ac:dyDescent="0.25">
      <c r="A14" s="1"/>
      <c r="B14" s="27" t="s">
        <v>270</v>
      </c>
      <c r="C14" s="24">
        <v>839203</v>
      </c>
      <c r="D14" s="14" t="s">
        <v>3</v>
      </c>
      <c r="E14" s="9">
        <v>0</v>
      </c>
      <c r="F14" s="14" t="s">
        <v>3</v>
      </c>
      <c r="G14" s="1"/>
    </row>
    <row r="15" spans="1:7" x14ac:dyDescent="0.25">
      <c r="A15" s="1"/>
      <c r="B15" s="27" t="s">
        <v>271</v>
      </c>
      <c r="C15" s="24">
        <v>0</v>
      </c>
      <c r="D15" s="14" t="s">
        <v>3</v>
      </c>
      <c r="E15" s="9">
        <v>42703</v>
      </c>
      <c r="F15" s="14" t="s">
        <v>3</v>
      </c>
      <c r="G15" s="1"/>
    </row>
    <row r="16" spans="1:7" x14ac:dyDescent="0.25">
      <c r="A16" s="1"/>
      <c r="B16" s="27" t="s">
        <v>274</v>
      </c>
      <c r="C16" s="24">
        <v>882790</v>
      </c>
      <c r="D16" s="14" t="s">
        <v>3</v>
      </c>
      <c r="E16" s="9">
        <v>1813095</v>
      </c>
      <c r="F16" s="14" t="s">
        <v>3</v>
      </c>
      <c r="G16" s="1"/>
    </row>
    <row r="17" spans="1:7" x14ac:dyDescent="0.25">
      <c r="A17" s="1"/>
      <c r="B17" s="46" t="s">
        <v>272</v>
      </c>
      <c r="C17" s="24">
        <v>12007</v>
      </c>
      <c r="D17" s="14" t="s">
        <v>3</v>
      </c>
      <c r="E17" s="9">
        <v>0</v>
      </c>
      <c r="F17" s="14" t="s">
        <v>3</v>
      </c>
      <c r="G17" s="1"/>
    </row>
    <row r="18" spans="1:7" x14ac:dyDescent="0.25">
      <c r="A18" s="1"/>
      <c r="B18" s="27" t="s">
        <v>273</v>
      </c>
      <c r="C18" s="24">
        <v>2354265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60</v>
      </c>
      <c r="C19" s="12">
        <f>SUM(C10:C18)</f>
        <v>7243418</v>
      </c>
      <c r="D19" s="13" t="s">
        <v>3</v>
      </c>
      <c r="E19" s="12">
        <f>SUM(E10:E18)</f>
        <v>7723511</v>
      </c>
      <c r="F19" s="13" t="s">
        <v>3</v>
      </c>
      <c r="G19" s="1"/>
    </row>
    <row r="20" spans="1:7" x14ac:dyDescent="0.25">
      <c r="A20" s="1"/>
      <c r="B20" s="40" t="s">
        <v>70</v>
      </c>
      <c r="C20" s="12">
        <f>C19*(1+'Fane 15. Nøgletal'!C12)</f>
        <v>7386113.3346000006</v>
      </c>
      <c r="D20" s="13" t="s">
        <v>3</v>
      </c>
      <c r="E20" s="12">
        <f>E19*(1+'Fane 15. Nøgletal'!C12)</f>
        <v>7875664.1666999999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</sheetData>
  <sheetProtection algorithmName="SHA-512" hashValue="otaIHMrfe0DVra/wXlqx5AXEvWD7J6P8hNNIeaZCtWsxUZ4je+yB0UcYP2ZhNi91hiKUxmcQoMVxuEMFIIkZqw==" saltValue="h+tHHbK1aEJVeBkezN0Nf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187</v>
      </c>
      <c r="C8" s="95"/>
      <c r="D8" s="95"/>
      <c r="E8" s="95"/>
      <c r="F8" s="96"/>
      <c r="G8" s="1"/>
    </row>
    <row r="9" spans="1:7" x14ac:dyDescent="0.25">
      <c r="A9" s="1"/>
      <c r="B9" s="51" t="s">
        <v>25</v>
      </c>
      <c r="C9" s="51" t="s">
        <v>16</v>
      </c>
      <c r="D9" s="52"/>
      <c r="E9" s="51" t="s">
        <v>48</v>
      </c>
      <c r="F9" s="39"/>
      <c r="G9" s="1"/>
    </row>
    <row r="10" spans="1:7" x14ac:dyDescent="0.25">
      <c r="A10" s="1"/>
      <c r="B10" s="27" t="s">
        <v>272</v>
      </c>
      <c r="C10" s="24">
        <v>1200729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1200729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-4342.1116949675061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-24014.58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1219018.7632213808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4" t="s">
        <v>188</v>
      </c>
      <c r="C16" s="95"/>
      <c r="D16" s="95"/>
      <c r="E16" s="95"/>
      <c r="F16" s="96"/>
      <c r="G16" s="1"/>
    </row>
    <row r="17" spans="1:7" x14ac:dyDescent="0.25">
      <c r="A17" s="1"/>
      <c r="B17" s="51" t="s">
        <v>25</v>
      </c>
      <c r="C17" s="51" t="s">
        <v>16</v>
      </c>
      <c r="D17" s="52"/>
      <c r="E17" s="51" t="s">
        <v>48</v>
      </c>
      <c r="F17" s="39"/>
      <c r="G17" s="1"/>
    </row>
    <row r="18" spans="1:7" x14ac:dyDescent="0.25">
      <c r="A18" s="1"/>
      <c r="B18" s="27" t="s">
        <v>275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4" t="s">
        <v>189</v>
      </c>
      <c r="C24" s="95"/>
      <c r="D24" s="95"/>
      <c r="E24" s="95"/>
      <c r="F24" s="96"/>
      <c r="G24" s="1"/>
    </row>
    <row r="25" spans="1:7" x14ac:dyDescent="0.25">
      <c r="A25" s="1"/>
      <c r="B25" s="51" t="s">
        <v>25</v>
      </c>
      <c r="C25" s="51" t="s">
        <v>16</v>
      </c>
      <c r="D25" s="52"/>
      <c r="E25" s="51" t="s">
        <v>48</v>
      </c>
      <c r="F25" s="39"/>
      <c r="G25" s="1"/>
    </row>
    <row r="26" spans="1:7" x14ac:dyDescent="0.25">
      <c r="A26" s="1"/>
      <c r="B26" s="27" t="s">
        <v>275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4" t="s">
        <v>190</v>
      </c>
      <c r="C32" s="95"/>
      <c r="D32" s="95"/>
      <c r="E32" s="95"/>
      <c r="F32" s="96"/>
      <c r="G32" s="1"/>
    </row>
    <row r="33" spans="1:7" x14ac:dyDescent="0.25">
      <c r="A33" s="1"/>
      <c r="B33" s="51" t="s">
        <v>25</v>
      </c>
      <c r="C33" s="51" t="s">
        <v>16</v>
      </c>
      <c r="D33" s="52"/>
      <c r="E33" s="51" t="s">
        <v>48</v>
      </c>
      <c r="F33" s="39"/>
      <c r="G33" s="1"/>
    </row>
    <row r="34" spans="1:7" x14ac:dyDescent="0.25">
      <c r="A34" s="1"/>
      <c r="B34" s="27" t="s">
        <v>275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MjRfag7/90yw1Q/+Pn0GPmQ93OYCqkOSeGzcdbUtJ3HGYWa/DOvAg+tNaehkOjfN/0s+XGSOpw0NEMGpqAo0KA==" saltValue="gSSDVUREgjyxGMAWsOBE0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227</v>
      </c>
      <c r="C3" s="84"/>
      <c r="D3" s="84"/>
      <c r="E3" s="84"/>
      <c r="F3" s="84"/>
      <c r="G3" s="1"/>
    </row>
    <row r="4" spans="1:7" ht="1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84"/>
      <c r="C5" s="84"/>
      <c r="D5" s="84"/>
      <c r="E5" s="84"/>
      <c r="F5" s="84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160</v>
      </c>
      <c r="C8" s="95"/>
      <c r="D8" s="95"/>
      <c r="E8" s="95"/>
      <c r="F8" s="96"/>
      <c r="G8" s="1"/>
    </row>
    <row r="9" spans="1:7" x14ac:dyDescent="0.25">
      <c r="A9" s="1"/>
      <c r="B9" s="111" t="s">
        <v>159</v>
      </c>
      <c r="C9" s="112"/>
      <c r="D9" s="113"/>
      <c r="E9" s="9">
        <v>0</v>
      </c>
      <c r="F9" s="14" t="s">
        <v>3</v>
      </c>
      <c r="G9" s="1"/>
    </row>
    <row r="10" spans="1:7" x14ac:dyDescent="0.25">
      <c r="A10" s="1"/>
      <c r="B10" s="85" t="s">
        <v>10</v>
      </c>
      <c r="C10" s="86"/>
      <c r="D10" s="87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5" t="s">
        <v>39</v>
      </c>
      <c r="C11" s="86"/>
      <c r="D11" s="87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4" t="s">
        <v>164</v>
      </c>
      <c r="C12" s="95"/>
      <c r="D12" s="96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161</v>
      </c>
      <c r="C14" s="95"/>
      <c r="D14" s="95"/>
      <c r="E14" s="95"/>
      <c r="F14" s="96"/>
      <c r="G14" s="1"/>
    </row>
    <row r="15" spans="1:7" x14ac:dyDescent="0.25">
      <c r="A15" s="1"/>
      <c r="B15" s="111" t="s">
        <v>159</v>
      </c>
      <c r="C15" s="112"/>
      <c r="D15" s="113"/>
      <c r="E15" s="9">
        <v>0</v>
      </c>
      <c r="F15" s="14" t="s">
        <v>3</v>
      </c>
      <c r="G15" s="1"/>
    </row>
    <row r="16" spans="1:7" x14ac:dyDescent="0.25">
      <c r="A16" s="1"/>
      <c r="B16" s="85" t="s">
        <v>10</v>
      </c>
      <c r="C16" s="86"/>
      <c r="D16" s="87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5" t="s">
        <v>39</v>
      </c>
      <c r="C17" s="86"/>
      <c r="D17" s="87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4" t="s">
        <v>165</v>
      </c>
      <c r="C18" s="95"/>
      <c r="D18" s="96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162</v>
      </c>
      <c r="C20" s="95"/>
      <c r="D20" s="95"/>
      <c r="E20" s="95"/>
      <c r="F20" s="96"/>
      <c r="G20" s="1"/>
    </row>
    <row r="21" spans="1:7" x14ac:dyDescent="0.25">
      <c r="A21" s="1"/>
      <c r="B21" s="111" t="s">
        <v>159</v>
      </c>
      <c r="C21" s="112"/>
      <c r="D21" s="113"/>
      <c r="E21" s="9">
        <v>0</v>
      </c>
      <c r="F21" s="14" t="s">
        <v>3</v>
      </c>
      <c r="G21" s="1"/>
    </row>
    <row r="22" spans="1:7" x14ac:dyDescent="0.25">
      <c r="A22" s="1"/>
      <c r="B22" s="85" t="s">
        <v>10</v>
      </c>
      <c r="C22" s="86"/>
      <c r="D22" s="87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5" t="s">
        <v>39</v>
      </c>
      <c r="C23" s="86"/>
      <c r="D23" s="87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4" t="s">
        <v>166</v>
      </c>
      <c r="C24" s="95"/>
      <c r="D24" s="96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163</v>
      </c>
      <c r="C26" s="95"/>
      <c r="D26" s="95"/>
      <c r="E26" s="95"/>
      <c r="F26" s="96"/>
      <c r="G26" s="1"/>
    </row>
    <row r="27" spans="1:7" x14ac:dyDescent="0.25">
      <c r="A27" s="1"/>
      <c r="B27" s="111" t="s">
        <v>159</v>
      </c>
      <c r="C27" s="112"/>
      <c r="D27" s="113"/>
      <c r="E27" s="9">
        <v>0</v>
      </c>
      <c r="F27" s="14" t="s">
        <v>3</v>
      </c>
      <c r="G27" s="1"/>
    </row>
    <row r="28" spans="1:7" x14ac:dyDescent="0.25">
      <c r="A28" s="1"/>
      <c r="B28" s="85" t="s">
        <v>10</v>
      </c>
      <c r="C28" s="86"/>
      <c r="D28" s="87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5" t="s">
        <v>39</v>
      </c>
      <c r="C29" s="86"/>
      <c r="D29" s="87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4" t="s">
        <v>167</v>
      </c>
      <c r="C30" s="95"/>
      <c r="D30" s="96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oxwIU0FlYxZAzon08U+b7NCImQ0UJxc02+jqBkKFPyF6wmmMrn5wUF9S6faYNVDA5DJ5dtcpgFlg11AUZu2yRA==" saltValue="LXBXKRTjPFg5AZwaaCerLA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223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32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LgIaYyCteruEdONAXer57wuilsctIFKSeAKtrFNIrSQ+T5Rrsi0f1vuzCAamG+pwLASjwq1eZ6uH/t8wl5KHzQ==" saltValue="mSNTrhPUoeIEUGLBZUn2a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222</v>
      </c>
      <c r="C3" s="84"/>
      <c r="D3" s="84"/>
      <c r="E3" s="84"/>
      <c r="F3" s="84"/>
      <c r="G3" s="1"/>
    </row>
    <row r="4" spans="1:7" ht="25.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4" t="s">
        <v>169</v>
      </c>
      <c r="C8" s="95"/>
      <c r="D8" s="95"/>
      <c r="E8" s="95"/>
      <c r="F8" s="9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4" t="s">
        <v>170</v>
      </c>
      <c r="C14" s="95"/>
      <c r="D14" s="95"/>
      <c r="E14" s="95"/>
      <c r="F14" s="9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4" t="s">
        <v>168</v>
      </c>
      <c r="C20" s="95"/>
      <c r="D20" s="95"/>
      <c r="E20" s="95"/>
      <c r="F20" s="9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4" t="s">
        <v>171</v>
      </c>
      <c r="C26" s="95"/>
      <c r="D26" s="95"/>
      <c r="E26" s="95"/>
      <c r="F26" s="9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gT+vpdBiZ9km/ECbKTIHBJmmXLc++ggoie0roOYDZf9TIm3t+k37fFhFZ9djTgRUuKmKBdkJ7iprU3v/0Y9vpA==" saltValue="CkzHdKIu+dx05e9Kk36VmQ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18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-48943000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44616621.865079366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-4326378.1349206343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1</v>
      </c>
      <c r="H13" s="14" t="s">
        <v>28</v>
      </c>
      <c r="I13" s="1"/>
    </row>
    <row r="14" spans="1:9" x14ac:dyDescent="0.25">
      <c r="A14" s="1"/>
      <c r="B14" s="94" t="s">
        <v>138</v>
      </c>
      <c r="C14" s="95"/>
      <c r="D14" s="95"/>
      <c r="E14" s="95"/>
      <c r="F14" s="96"/>
      <c r="G14" s="12">
        <f>IF(G13 = 0,0,-G12/G13)</f>
        <v>4326378.1349206343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6NEuj+/1SmHQmCCz6pg/o2EyETAL6pPmQJbcbR+KQycQSj6gRucZi19stEy3FVkS1W8kOHRqm1TNEdPdubvMdA==" saltValue="ZitMx/8FbH7HrlkY6f9Qu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364419695.46878052</v>
      </c>
      <c r="D9" s="8" t="s">
        <v>3</v>
      </c>
      <c r="E9" s="1"/>
    </row>
    <row r="10" spans="1:5" ht="17.100000000000001" customHeight="1" x14ac:dyDescent="0.25">
      <c r="A10" s="1"/>
      <c r="B10" s="54" t="s">
        <v>64</v>
      </c>
      <c r="C10" s="7">
        <f>'Fane 10.1. Varige tillæg'!C20</f>
        <v>7386113.3346000006</v>
      </c>
      <c r="D10" s="8" t="s">
        <v>3</v>
      </c>
      <c r="E10" s="1"/>
    </row>
    <row r="11" spans="1:5" ht="17.100000000000001" customHeight="1" x14ac:dyDescent="0.25">
      <c r="A11" s="1"/>
      <c r="B11" s="54" t="s">
        <v>65</v>
      </c>
      <c r="C11" s="9">
        <f>'Fane 10.1. Varige tillæg'!E20</f>
        <v>7875664.1666999999</v>
      </c>
      <c r="D11" s="8" t="s">
        <v>3</v>
      </c>
      <c r="E11" s="1"/>
    </row>
    <row r="12" spans="1:5" ht="17.100000000000001" customHeight="1" x14ac:dyDescent="0.25">
      <c r="A12" s="1"/>
      <c r="B12" s="54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4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4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4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4" t="s">
        <v>27</v>
      </c>
      <c r="C16" s="9">
        <f>SUM(C9:C15)*'Fane 15. Nøgletal'!C12</f>
        <v>7479725.0175105855</v>
      </c>
      <c r="D16" s="8" t="s">
        <v>3</v>
      </c>
      <c r="E16" s="1"/>
    </row>
    <row r="17" spans="1:5" ht="17.100000000000001" customHeight="1" x14ac:dyDescent="0.25">
      <c r="A17" s="1"/>
      <c r="B17" s="54" t="s">
        <v>10</v>
      </c>
      <c r="C17" s="9">
        <f>-SUM(C9:C16)*'Fane 5. Individuelt eff. krav'!G11</f>
        <v>-1400063.7659451461</v>
      </c>
      <c r="D17" s="8" t="s">
        <v>3</v>
      </c>
      <c r="E17" s="1"/>
    </row>
    <row r="18" spans="1:5" ht="17.100000000000001" customHeight="1" x14ac:dyDescent="0.25">
      <c r="A18" s="1"/>
      <c r="B18" s="54" t="s">
        <v>39</v>
      </c>
      <c r="C18" s="9">
        <f>-'Fane 4.1. Gen. krav - drift'!G28</f>
        <v>-2453034.4503843626</v>
      </c>
      <c r="D18" s="8" t="s">
        <v>3</v>
      </c>
      <c r="E18" s="1"/>
    </row>
    <row r="19" spans="1:5" ht="17.100000000000001" customHeight="1" x14ac:dyDescent="0.25">
      <c r="A19" s="1"/>
      <c r="B19" s="54" t="s">
        <v>40</v>
      </c>
      <c r="C19" s="9">
        <f>-'Fane 4.2. Gen. krav - anlæg'!G25</f>
        <v>-7512069.1033017952</v>
      </c>
      <c r="D19" s="8" t="s">
        <v>3</v>
      </c>
      <c r="E19" s="1"/>
    </row>
    <row r="20" spans="1:5" ht="17.100000000000001" customHeight="1" x14ac:dyDescent="0.25">
      <c r="A20" s="1"/>
      <c r="B20" s="48" t="s">
        <v>29</v>
      </c>
      <c r="C20" s="10">
        <f>SUM(C9:C19)</f>
        <v>375796030.66795975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omk.'!C17+'Fane 6. Ikke-påvirkelige omk.'!C21+'Fane 6. Ikke-påvirkelige omk.'!C29</f>
        <v>20912711.56163995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8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4" t="s">
        <v>140</v>
      </c>
      <c r="C26" s="9">
        <f>'Fane 10.2. Engangstillæg'!C14</f>
        <v>1219018.7632213808</v>
      </c>
      <c r="D26" s="8" t="s">
        <v>3</v>
      </c>
      <c r="E26" s="1"/>
    </row>
    <row r="27" spans="1:5" ht="15" customHeight="1" x14ac:dyDescent="0.25">
      <c r="A27" s="1"/>
      <c r="B27" s="54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8" t="s">
        <v>147</v>
      </c>
      <c r="C28" s="10">
        <f>SUM(C26:C27)</f>
        <v>1219018.7632213808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4326378.1349206343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-17153834.467568576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-1472283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383628021.66017312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/wQpUn2QCDuJ0sQAqqJ9nm4e4u7kT0wo12gA6I6EFXHatEh/zSgpoDywM89exiX6qNRhLOpCN297y3clCLtFHA==" saltValue="xz/eleFIKmtQXl836C9ij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4" t="s">
        <v>248</v>
      </c>
      <c r="C3" s="84"/>
      <c r="D3" s="1"/>
    </row>
    <row r="4" spans="1:4" ht="25.5" customHeight="1" x14ac:dyDescent="0.25">
      <c r="A4" s="1"/>
      <c r="B4" s="84"/>
      <c r="C4" s="84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iw7xfSnEkZRauvcZIkNaGIxXd6V/t0aKiUpE/kmvvK0hr4kqpaP6K+QlxZC0NwGmg31AtUULtgYxRxo0Sh1oyg==" saltValue="QPmYCwoeAtM0puO154u3MA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375796030.66795975</v>
      </c>
      <c r="D9" s="8" t="s">
        <v>3</v>
      </c>
      <c r="E9" s="1"/>
    </row>
    <row r="10" spans="1:5" ht="15" customHeight="1" x14ac:dyDescent="0.25">
      <c r="A10" s="1"/>
      <c r="B10" s="54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4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7403181.8041588068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-1385736.3168354593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-2451332.0444757957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-7442511.2496811552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371919632.86112612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Nøgletal'!C12)+'Fane 6. Ikke-påvirkelige omk.'!C22+'Fane 6. Ikke-påvirkelige omk.'!C30</f>
        <v>21239505.554004259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-17153834.467568576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376005303.9475618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0zA/VInda/VWEGKvtKMv3Z/mFOtsvo/Jh1LPCq6QQrdl8NOiNlftxD3Lq3iLm931UsS/WZoNyayh+SKsIp/+Cw==" saltValue="3nqkgnVsvbKR61DhGcN8C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371919632.86112612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7326816.7673641844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-1371442.2190242538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-2449630.8200369296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-7373597.4656149587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368051779.12381417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Nøgletal'!C12)^2+'Fane 6. Ikke-påvirkelige omk.'!C23+'Fane 6. Ikke-påvirkelige omk.'!C31</f>
        <v>21572694.888418145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389624474.0122323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7h3iz5LOYs1CY3a7yqqh9Dw4RAQ/Qj1PnWCigTPwrChofGZ1XJuGYKV2rVaHJEht24DwRTjelj4VhS5m2/ty7w==" saltValue="Sw4ezrwyZ6kTPL8+U+XIS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276</v>
      </c>
      <c r="C9" s="7">
        <f>'Fane 2.3. Økonomisk ramme 2022'!C16</f>
        <v>368051779.12381417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7250620.048739139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-1357179.6272068943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-2447930.7762478241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-7305321.7873540474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364191966.98174453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Nøgletal'!C12)^3+'Fane 6. Ikke-påvirkelige omk.'!C24+'Fane 6. Ikke-påvirkelige omk.'!C32</f>
        <v>21912406.39641998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8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4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4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8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386104373.37816453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2ZEfZtp6WH+zEEgmIbf5NXi+N2FVlAmlAeV8coxUHd+0VM/gx5C1gmrWIZfX43zmbr+xEszYeR5SI1zbXJtsTQ==" saltValue="TDVY961zH2vs00k/dsDCl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4" t="s">
        <v>243</v>
      </c>
      <c r="C3" s="84"/>
      <c r="D3" s="84"/>
      <c r="E3" s="84"/>
      <c r="F3" s="84"/>
      <c r="G3" s="1"/>
    </row>
    <row r="4" spans="1:7" ht="29.25" customHeight="1" x14ac:dyDescent="0.25">
      <c r="A4" s="1"/>
      <c r="B4" s="84"/>
      <c r="C4" s="84"/>
      <c r="D4" s="84"/>
      <c r="E4" s="84"/>
      <c r="F4" s="8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357401376.52330071</v>
      </c>
      <c r="F9" s="8" t="s">
        <v>3</v>
      </c>
      <c r="G9" s="1"/>
    </row>
    <row r="10" spans="1:7" ht="15" customHeight="1" x14ac:dyDescent="0.25">
      <c r="A10" s="1"/>
      <c r="B10" s="85" t="s">
        <v>64</v>
      </c>
      <c r="C10" s="86"/>
      <c r="D10" s="87"/>
      <c r="E10" s="7">
        <v>2211433.1088999999</v>
      </c>
      <c r="F10" s="8" t="s">
        <v>3</v>
      </c>
      <c r="G10" s="1"/>
    </row>
    <row r="11" spans="1:7" ht="15" customHeight="1" x14ac:dyDescent="0.25">
      <c r="A11" s="1"/>
      <c r="B11" s="85" t="s">
        <v>65</v>
      </c>
      <c r="C11" s="86"/>
      <c r="D11" s="87"/>
      <c r="E11" s="9">
        <v>5214469.9889999991</v>
      </c>
      <c r="F11" s="8" t="s">
        <v>3</v>
      </c>
      <c r="G11" s="1"/>
    </row>
    <row r="12" spans="1:7" ht="15" customHeight="1" x14ac:dyDescent="0.25">
      <c r="A12" s="1"/>
      <c r="B12" s="85" t="s">
        <v>42</v>
      </c>
      <c r="C12" s="86"/>
      <c r="D12" s="87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6380021.8515122728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0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-2304001.0317545678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-4483604.9721779022</v>
      </c>
      <c r="F19" s="8" t="s">
        <v>3</v>
      </c>
      <c r="G19" s="1"/>
    </row>
    <row r="20" spans="1:7" ht="15" customHeight="1" x14ac:dyDescent="0.25">
      <c r="A20" s="1"/>
      <c r="B20" s="48" t="s">
        <v>29</v>
      </c>
      <c r="C20" s="49"/>
      <c r="D20" s="50"/>
      <c r="E20" s="10">
        <f>SUM(E9:E19)</f>
        <v>364419695.46878052</v>
      </c>
      <c r="F20" s="11" t="s">
        <v>3</v>
      </c>
      <c r="G20" s="1"/>
    </row>
    <row r="21" spans="1:7" ht="15" customHeight="1" x14ac:dyDescent="0.25">
      <c r="A21" s="1"/>
      <c r="B21" s="94" t="s">
        <v>145</v>
      </c>
      <c r="C21" s="95"/>
      <c r="D21" s="95"/>
      <c r="E21" s="95"/>
      <c r="F21" s="9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0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8" t="s">
        <v>240</v>
      </c>
      <c r="C24" s="89"/>
      <c r="D24" s="90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8" t="s">
        <v>17</v>
      </c>
      <c r="C26" s="89"/>
      <c r="D26" s="90"/>
      <c r="E26" s="10">
        <v>29420837.252084114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1" t="s">
        <v>134</v>
      </c>
      <c r="C28" s="92"/>
      <c r="D28" s="93"/>
      <c r="E28" s="10">
        <v>61446.828273961873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1" t="s">
        <v>19</v>
      </c>
      <c r="C30" s="92"/>
      <c r="D30" s="93"/>
      <c r="E30" s="10">
        <v>4326379</v>
      </c>
      <c r="F30" s="11" t="s">
        <v>3</v>
      </c>
      <c r="G30" s="1"/>
    </row>
    <row r="31" spans="1:7" x14ac:dyDescent="0.25">
      <c r="A31" s="1"/>
      <c r="B31" s="94" t="s">
        <v>24</v>
      </c>
      <c r="C31" s="95"/>
      <c r="D31" s="96"/>
      <c r="E31" s="12">
        <f>SUM(E30,E28,E26,E20,E24)</f>
        <v>398228358.54913861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8KEG6ThKSsRTIkQOqs3HJJEfwuGUII974jUzj9XXr1TajvJlFARW98uU8ivoOFR3yPwsKjBrV5H2QNzObimxZQ==" saltValue="kOf/cq3SSw8clZ4zmsQihA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94" t="s">
        <v>94</v>
      </c>
      <c r="C5" s="95"/>
      <c r="D5" s="95"/>
      <c r="E5" s="95"/>
      <c r="F5" s="95"/>
      <c r="G5" s="95"/>
      <c r="H5" s="9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113608124.59852259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0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2272162.491970452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4" t="s">
        <v>95</v>
      </c>
      <c r="C11" s="95"/>
      <c r="D11" s="95"/>
      <c r="E11" s="95"/>
      <c r="F11" s="95"/>
      <c r="G11" s="95"/>
      <c r="H11" s="9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113284341.4434168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-10265.066454511621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0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2265481.5275392458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4" t="s">
        <v>96</v>
      </c>
      <c r="C19" s="95"/>
      <c r="D19" s="95"/>
      <c r="E19" s="95"/>
      <c r="F19" s="95"/>
      <c r="G19" s="95"/>
      <c r="H19" s="9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112951245.25928797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2248806.3284404096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2304001.0317545678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4" t="s">
        <v>97</v>
      </c>
      <c r="C25" s="95"/>
      <c r="D25" s="95"/>
      <c r="E25" s="95"/>
      <c r="F25" s="95"/>
      <c r="G25" s="95"/>
      <c r="H25" s="9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115120102.7519265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7531619.7672916213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2453034.4503843626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4" t="s">
        <v>100</v>
      </c>
      <c r="C31" s="95"/>
      <c r="D31" s="95"/>
      <c r="E31" s="95"/>
      <c r="F31" s="95"/>
      <c r="G31" s="95"/>
      <c r="H31" s="9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122566602.22378978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2451332.0444757957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4" t="s">
        <v>127</v>
      </c>
      <c r="C37" s="95"/>
      <c r="D37" s="95"/>
      <c r="E37" s="95"/>
      <c r="F37" s="95"/>
      <c r="G37" s="95"/>
      <c r="H37" s="9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122481541.00184648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2449630.8200369296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4" t="s">
        <v>128</v>
      </c>
      <c r="C43" s="95"/>
      <c r="D43" s="95"/>
      <c r="E43" s="95"/>
      <c r="F43" s="95"/>
      <c r="G43" s="95"/>
      <c r="H43" s="9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122396538.81239119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2447930.7762478241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VXS4bJI2J/fO9QcDfvrJKu9mIy5DwsyzAbC/eON7ybF6U3MbpUKtdXx2zgC1HkLhQpoUacNGtEF2pZ7MobCAKw==" saltValue="xxV/YTG1Q5F0QjJDepU11A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94" t="s">
        <v>98</v>
      </c>
      <c r="C4" s="95"/>
      <c r="D4" s="95"/>
      <c r="E4" s="95"/>
      <c r="F4" s="95"/>
      <c r="G4" s="95"/>
      <c r="H4" s="9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245120337.71620587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2230595.0732174735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4" t="s">
        <v>106</v>
      </c>
      <c r="C9" s="95"/>
      <c r="D9" s="95"/>
      <c r="E9" s="95"/>
      <c r="F9" s="95"/>
      <c r="G9" s="95"/>
      <c r="H9" s="9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247140313.13924071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3692204.0895872349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4439735.554950255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4" t="s">
        <v>110</v>
      </c>
      <c r="C16" s="95"/>
      <c r="D16" s="95"/>
      <c r="E16" s="95"/>
      <c r="F16" s="95"/>
      <c r="G16" s="95"/>
      <c r="H16" s="9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250704655.35317057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5302594.5318140984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4483604.9721779022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4" t="s">
        <v>114</v>
      </c>
      <c r="C22" s="95"/>
      <c r="D22" s="95"/>
      <c r="E22" s="95"/>
      <c r="F22" s="95"/>
      <c r="G22" s="95"/>
      <c r="H22" s="9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256478660.71758908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8030814.7507839901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7512069.1033017952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4" t="s">
        <v>118</v>
      </c>
      <c r="C28" s="95"/>
      <c r="D28" s="95"/>
      <c r="E28" s="95"/>
      <c r="F28" s="95"/>
      <c r="G28" s="95"/>
      <c r="H28" s="9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262060255.2704632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7442511.2496811552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4" t="s">
        <v>129</v>
      </c>
      <c r="C34" s="95"/>
      <c r="D34" s="95"/>
      <c r="E34" s="95"/>
      <c r="F34" s="95"/>
      <c r="G34" s="95"/>
      <c r="H34" s="9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259633713.57799149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7373597.4656149587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4" t="s">
        <v>130</v>
      </c>
      <c r="C40" s="95"/>
      <c r="D40" s="95"/>
      <c r="E40" s="95"/>
      <c r="F40" s="95"/>
      <c r="G40" s="95"/>
      <c r="H40" s="9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257229640.39979038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7305321.7873540474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fNBi1eL5kC2o7cZ7H16r3rpcInRf7WPfFF1DqhI9hwTvBEzcFrdXQsuXm4sl4PHUTAIPaScVi6puX8OsTA2mHQ==" saltValue="cL32gnWv+ZIGD83usNpYhA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10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0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0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3.6162295530194626E-3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6jTuM6k6QZXCN7M7hkUBBUae9If00lx2cvf6sZDEK19YreiuIAwtwNVtq9CjISoUxuyUYrRb5w+ls1W5zZYu8A==" saltValue="q2QZeer2zJob2tEutgQfBg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2019-10-14T15:56:28Z</dcterms:modified>
</cp:coreProperties>
</file>