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Gen. inv. faktisk prisniveau" sheetId="30" r:id="rId6"/>
    <sheet name="Gen. inv. 2017-niveau" sheetId="29" r:id="rId7"/>
    <sheet name="Pristalsregulering" sheetId="27" r:id="rId8"/>
  </sheets>
  <calcPr calcId="145621"/>
</workbook>
</file>

<file path=xl/calcChain.xml><?xml version="1.0" encoding="utf-8"?>
<calcChain xmlns="http://schemas.openxmlformats.org/spreadsheetml/2006/main">
  <c r="B10" i="12" l="1"/>
  <c r="B8" i="12"/>
  <c r="B5" i="12"/>
  <c r="D3" i="20" l="1"/>
  <c r="B3" i="12" l="1"/>
  <c r="M2" i="18"/>
  <c r="D2" i="15"/>
  <c r="B7" i="12"/>
  <c r="C11" i="27" l="1"/>
  <c r="G3" i="28" l="1"/>
  <c r="H3" i="28"/>
  <c r="I3" i="28"/>
  <c r="K3" i="28" l="1"/>
  <c r="F3" i="28"/>
  <c r="C2" i="15" l="1"/>
  <c r="C10" i="27"/>
  <c r="C2" i="27" l="1"/>
  <c r="C8" i="27" l="1"/>
  <c r="B6" i="12" s="1"/>
  <c r="C9" i="27"/>
  <c r="B9" i="12" s="1"/>
  <c r="H4" i="28" l="1"/>
  <c r="I4" i="28"/>
  <c r="F4" i="28"/>
  <c r="G4" i="28"/>
  <c r="C3" i="15"/>
  <c r="C7" i="27"/>
  <c r="C6" i="27"/>
  <c r="C5" i="27"/>
  <c r="C4" i="27"/>
  <c r="C3" i="27"/>
  <c r="I5" i="28" l="1"/>
  <c r="F5" i="28"/>
  <c r="H5" i="28"/>
  <c r="G5" i="28"/>
  <c r="C4" i="15"/>
  <c r="J3" i="28"/>
  <c r="L3" i="28" l="1"/>
  <c r="M3" i="28" s="1"/>
  <c r="B4" i="12" l="1"/>
  <c r="B12" i="12" l="1"/>
</calcChain>
</file>

<file path=xl/sharedStrings.xml><?xml version="1.0" encoding="utf-8"?>
<sst xmlns="http://schemas.openxmlformats.org/spreadsheetml/2006/main" count="80" uniqueCount="57">
  <si>
    <t>Gennemførte investeringer</t>
  </si>
  <si>
    <t xml:space="preserve">Kr. </t>
  </si>
  <si>
    <t>Finansielle omkostninger</t>
  </si>
  <si>
    <t>Faktiske driftsomkostninger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</si>
  <si>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</si>
  <si>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</si>
  <si>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</si>
  <si>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</si>
  <si>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</si>
  <si>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</si>
  <si>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</si>
  <si>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</si>
  <si>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</si>
  <si>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</si>
  <si>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</si>
  <si>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</si>
  <si>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</si>
  <si>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</si>
  <si>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</si>
  <si>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</si>
  <si>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</si>
  <si>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</si>
  <si>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</si>
  <si>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</si>
  <si>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</si>
  <si>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</si>
  <si>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</si>
  <si>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</si>
  <si>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</si>
  <si>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</si>
  <si>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</si>
  <si>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</si>
  <si>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</si>
  <si>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</si>
  <si>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</si>
  <si>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</si>
  <si>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</si>
  <si>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</si>
  <si>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</si>
  <si>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</si>
  <si>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Faktisk indberettede investeringer</t>
  </si>
  <si>
    <t>Samlede ikke-påvirkelige omkostninger</t>
  </si>
  <si>
    <t>Gebyrer i alt</t>
  </si>
  <si>
    <t>2017-2018</t>
  </si>
  <si>
    <t>Pristalsreguleret FADO (2016 niveau)</t>
  </si>
  <si>
    <t>2018-2019</t>
  </si>
  <si>
    <t xml:space="preserve">Luneborg Vandværk </t>
  </si>
  <si>
    <t>Tillæg til de økonomiske rammer 2019 (2017-niveau)</t>
  </si>
  <si>
    <t>Til den økonomiske ramme for 2019</t>
  </si>
  <si>
    <t xml:space="preserve">Komponenter (2017-niveau) </t>
  </si>
  <si>
    <t>Tillæg for driftsomkostninger til den økonomiske ramme for 2019 (2016-niveau)</t>
  </si>
  <si>
    <t>I alt (2016-niveau)</t>
  </si>
  <si>
    <t>Historiske investeringer (2009-niveau)</t>
  </si>
  <si>
    <t>Historiske investeringer</t>
  </si>
  <si>
    <t>Afregningsmålere, elektroniske ≤ Ø 110mm (Qn 10)</t>
  </si>
  <si>
    <t>Hovedtotal</t>
  </si>
  <si>
    <t>Pristalsreguleret investeringer (2017-niveau)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</si>
</sst>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_-* #,##0.00_-;\-* #,##0.00_-;_-* &quot;-&quot;??_-;_-@_-"/>
    <numFmt numFmtId="172" formatCode="\(#,##0.00\);#,##0.00_)"/>
    <numFmt numFmtId="173" formatCode="#,##0_);\(#,##0\);0_);@"/>
    <numFmt numFmtId="174" formatCode="_ &quot;kr&quot;\ * #,##0.00_ ;_ &quot;kr&quot;\ * \-#,##0.00_ ;_ &quot;kr&quot;\ * &quot;-&quot;??_ ;_ @_ "/>
  </numFmts>
  <fonts count="4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7370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171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3" fontId="32" fillId="0" borderId="0"/>
    <xf numFmtId="173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  <xf numFmtId="0" fontId="47" fillId="0" borderId="0"/>
  </cellStyleXfs>
  <cellXfs count="93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7" xfId="0" applyBorder="1"/>
    <xf numFmtId="0" fontId="3" fillId="0" borderId="26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55" borderId="28" xfId="27369" applyFont="1" applyFill="1" applyBorder="1"/>
    <xf numFmtId="0" fontId="3" fillId="0" borderId="28" xfId="27369" applyFont="1" applyBorder="1" applyAlignment="1">
      <alignment horizontal="left"/>
    </xf>
    <xf numFmtId="167" fontId="3" fillId="0" borderId="28" xfId="27369" applyNumberFormat="1" applyFont="1" applyBorder="1"/>
    <xf numFmtId="0" fontId="3" fillId="0" borderId="0" xfId="27369" applyFont="1" applyAlignment="1">
      <alignment horizontal="left" indent="1"/>
    </xf>
    <xf numFmtId="167" fontId="3" fillId="0" borderId="0" xfId="27369" applyNumberFormat="1" applyFont="1"/>
    <xf numFmtId="0" fontId="47" fillId="0" borderId="0" xfId="27369" applyAlignment="1">
      <alignment horizontal="left" indent="2"/>
    </xf>
    <xf numFmtId="167" fontId="47" fillId="0" borderId="0" xfId="27369" applyNumberFormat="1"/>
    <xf numFmtId="0" fontId="3" fillId="55" borderId="29" xfId="27369" applyFont="1" applyFill="1" applyBorder="1" applyAlignment="1">
      <alignment horizontal="left"/>
    </xf>
    <xf numFmtId="167" fontId="3" fillId="55" borderId="29" xfId="27369" applyNumberFormat="1" applyFont="1" applyFill="1" applyBorder="1"/>
    <xf numFmtId="0" fontId="3" fillId="0" borderId="0" xfId="27369" applyFont="1" applyFill="1" applyBorder="1"/>
    <xf numFmtId="167" fontId="3" fillId="0" borderId="0" xfId="27369" applyNumberFormat="1" applyFont="1" applyFill="1" applyBorder="1"/>
    <xf numFmtId="167" fontId="47" fillId="0" borderId="0" xfId="27369" applyNumberFormat="1" applyFill="1" applyBorder="1"/>
    <xf numFmtId="0" fontId="47" fillId="0" borderId="0" xfId="27369"/>
    <xf numFmtId="0" fontId="3" fillId="55" borderId="28" xfId="27369" applyFont="1" applyFill="1" applyBorder="1"/>
    <xf numFmtId="0" fontId="3" fillId="0" borderId="28" xfId="27369" applyFont="1" applyBorder="1" applyAlignment="1">
      <alignment horizontal="left"/>
    </xf>
    <xf numFmtId="167" fontId="3" fillId="0" borderId="28" xfId="27369" applyNumberFormat="1" applyFont="1" applyBorder="1"/>
    <xf numFmtId="0" fontId="3" fillId="0" borderId="0" xfId="27369" applyFont="1" applyAlignment="1">
      <alignment horizontal="left" indent="1"/>
    </xf>
    <xf numFmtId="167" fontId="3" fillId="0" borderId="0" xfId="27369" applyNumberFormat="1" applyFont="1"/>
    <xf numFmtId="0" fontId="47" fillId="0" borderId="0" xfId="27369" applyAlignment="1">
      <alignment horizontal="left" indent="2"/>
    </xf>
    <xf numFmtId="167" fontId="47" fillId="0" borderId="0" xfId="27369" applyNumberFormat="1"/>
    <xf numFmtId="0" fontId="3" fillId="55" borderId="29" xfId="27369" applyFont="1" applyFill="1" applyBorder="1" applyAlignment="1">
      <alignment horizontal="left"/>
    </xf>
    <xf numFmtId="167" fontId="3" fillId="55" borderId="29" xfId="27369" applyNumberFormat="1" applyFont="1" applyFill="1" applyBorder="1"/>
    <xf numFmtId="0" fontId="3" fillId="0" borderId="0" xfId="27369" applyFont="1" applyFill="1" applyBorder="1"/>
    <xf numFmtId="167" fontId="3" fillId="0" borderId="0" xfId="27369" applyNumberFormat="1" applyFont="1" applyFill="1" applyBorder="1"/>
    <xf numFmtId="167" fontId="47" fillId="0" borderId="0" xfId="27369" applyNumberFormat="1" applyFill="1" applyBorder="1"/>
    <xf numFmtId="0" fontId="47" fillId="0" borderId="0" xfId="27369" applyFill="1" applyBorder="1"/>
    <xf numFmtId="0" fontId="5" fillId="0" borderId="0" xfId="1" applyFont="1" applyBorder="1"/>
    <xf numFmtId="167" fontId="6" fillId="0" borderId="0" xfId="27368" applyNumberFormat="1" applyFont="1" applyBorder="1"/>
    <xf numFmtId="0" fontId="46" fillId="0" borderId="0" xfId="0" applyFont="1" applyAlignment="1">
      <alignment horizontal="center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70">
    <cellStyle name="20 % - Markeringsfarve1" xfId="20" builtinId="3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" xfId="24" builtinId="34" customBuiltin="1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" xfId="28" builtinId="38" customBuiltin="1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" xfId="32" builtinId="42" customBuiltin="1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" xfId="36" builtinId="46" customBuiltin="1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" xfId="40" builtinId="50" customBuiltin="1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Markeringsfarve1" xfId="21" builtinId="3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" xfId="25" builtinId="35" customBuiltin="1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" xfId="29" builtinId="39" customBuiltin="1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" xfId="33" builtinId="43" customBuiltin="1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" xfId="37" builtinId="47" customBuiltin="1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" xfId="41" builtinId="51" customBuiltin="1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Markeringsfarve1" xfId="22" builtinId="32" customBuiltin="1"/>
    <cellStyle name="60 % - Markeringsfarve1 2" xfId="27344"/>
    <cellStyle name="60 % - Markeringsfarve2" xfId="26" builtinId="36" customBuiltin="1"/>
    <cellStyle name="60 % - Markeringsfarve2 2" xfId="27345"/>
    <cellStyle name="60 % - Markeringsfarve3" xfId="30" builtinId="40" customBuiltin="1"/>
    <cellStyle name="60 % - Markeringsfarve3 2" xfId="17681"/>
    <cellStyle name="60 % - Markeringsfarve3 3" xfId="27346"/>
    <cellStyle name="60 % - Markeringsfarve4" xfId="34" builtinId="44" customBuiltin="1"/>
    <cellStyle name="60 % - Markeringsfarve4 2" xfId="17682"/>
    <cellStyle name="60 % - Markeringsfarve4 3" xfId="27347"/>
    <cellStyle name="60 % - Markeringsfarve5" xfId="38" builtinId="48" customBuiltin="1"/>
    <cellStyle name="60 % - Markeringsfarve5 2" xfId="27348"/>
    <cellStyle name="60 % - Markeringsfarve6" xfId="42" builtinId="52" customBuiltin="1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er celle" xfId="14" builtinId="23" customBuiltin="1"/>
    <cellStyle name="Link" xfId="1" builtinId="8"/>
    <cellStyle name="Link 2" xfId="22224"/>
    <cellStyle name="Linked Cell" xfId="22225"/>
    <cellStyle name="Linked Cell 2" xfId="27323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28" xfId="27369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8"/>
  <sheetViews>
    <sheetView tabSelected="1" workbookViewId="0">
      <selection activeCell="B12" sqref="B12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85" customFormat="1" ht="18.75" x14ac:dyDescent="0.3">
      <c r="A1" s="85" t="s">
        <v>46</v>
      </c>
    </row>
    <row r="2" spans="1:3" s="20" customFormat="1" ht="15.75" thickBot="1" x14ac:dyDescent="0.3">
      <c r="A2" s="14" t="s">
        <v>49</v>
      </c>
      <c r="B2" s="14" t="s">
        <v>4</v>
      </c>
    </row>
    <row r="3" spans="1:3" x14ac:dyDescent="0.25">
      <c r="A3" s="3" t="s">
        <v>3</v>
      </c>
      <c r="B3" s="28">
        <f>'Faktiske driftsomkostninger'!D2*Pristalsregulering!C9</f>
        <v>178871.60073146</v>
      </c>
      <c r="C3" t="s">
        <v>6</v>
      </c>
    </row>
    <row r="4" spans="1:3" s="22" customFormat="1" x14ac:dyDescent="0.25">
      <c r="A4" s="2" t="s">
        <v>7</v>
      </c>
      <c r="B4" s="36">
        <f>SUM(B3:B3)</f>
        <v>178871.60073146</v>
      </c>
      <c r="C4" s="43" t="s">
        <v>6</v>
      </c>
    </row>
    <row r="5" spans="1:3" s="22" customFormat="1" x14ac:dyDescent="0.25">
      <c r="A5" s="83" t="s">
        <v>53</v>
      </c>
      <c r="B5" s="84">
        <f>Investeringer!D3</f>
        <v>168593.45390977483</v>
      </c>
      <c r="C5" s="18" t="s">
        <v>6</v>
      </c>
    </row>
    <row r="6" spans="1:3" x14ac:dyDescent="0.25">
      <c r="A6" s="3" t="s">
        <v>0</v>
      </c>
      <c r="B6" s="28">
        <f>Investeringer!E3</f>
        <v>7186.8280899999991</v>
      </c>
      <c r="C6" t="s">
        <v>6</v>
      </c>
    </row>
    <row r="7" spans="1:3" s="18" customFormat="1" x14ac:dyDescent="0.25">
      <c r="A7" s="3" t="s">
        <v>2</v>
      </c>
      <c r="B7" s="28">
        <f>'Finansielle omkostninger'!M3*Pristalsregulering!C9</f>
        <v>15459.878199999999</v>
      </c>
      <c r="C7" t="s">
        <v>6</v>
      </c>
    </row>
    <row r="8" spans="1:3" s="18" customFormat="1" x14ac:dyDescent="0.25">
      <c r="A8" s="2" t="s">
        <v>34</v>
      </c>
      <c r="B8" s="36">
        <f>SUM(B5:B7)</f>
        <v>191240.16019977484</v>
      </c>
      <c r="C8" s="43" t="s">
        <v>6</v>
      </c>
    </row>
    <row r="9" spans="1:3" s="18" customFormat="1" x14ac:dyDescent="0.25">
      <c r="A9" s="3" t="s">
        <v>5</v>
      </c>
      <c r="B9" s="28">
        <f>'Ikke-påvirkelige omkostninger'!M2*Pristalsregulering!C9</f>
        <v>152082.2225</v>
      </c>
      <c r="C9" t="s">
        <v>6</v>
      </c>
    </row>
    <row r="10" spans="1:3" s="18" customFormat="1" x14ac:dyDescent="0.25">
      <c r="A10" s="2" t="s">
        <v>41</v>
      </c>
      <c r="B10" s="36">
        <f>SUM(B9:B9)</f>
        <v>152082.2225</v>
      </c>
      <c r="C10" s="43" t="s">
        <v>6</v>
      </c>
    </row>
    <row r="11" spans="1:3" x14ac:dyDescent="0.25">
      <c r="A11" s="1"/>
      <c r="B11" s="28"/>
    </row>
    <row r="12" spans="1:3" ht="15.75" thickBot="1" x14ac:dyDescent="0.3">
      <c r="A12" s="23" t="s">
        <v>47</v>
      </c>
      <c r="B12" s="29">
        <f>SUM(B4,B8,B10)</f>
        <v>522193.98343123484</v>
      </c>
      <c r="C12" s="23" t="s">
        <v>1</v>
      </c>
    </row>
    <row r="13" spans="1:3" ht="15.75" thickTop="1" x14ac:dyDescent="0.25"/>
    <row r="14" spans="1:3" ht="15.75" hidden="1" thickBot="1" x14ac:dyDescent="0.3">
      <c r="A14" s="23"/>
      <c r="B14" s="29"/>
      <c r="C14" s="23"/>
    </row>
    <row r="15" spans="1:3" ht="15.75" hidden="1" thickTop="1" x14ac:dyDescent="0.25">
      <c r="B15" s="42"/>
    </row>
    <row r="16" spans="1:3" ht="15.75" hidden="1" thickTop="1" x14ac:dyDescent="0.25"/>
    <row r="17" ht="15.75" hidden="1" thickTop="1" x14ac:dyDescent="0.25"/>
    <row r="18" ht="15.75" hidden="1" thickTop="1" x14ac:dyDescent="0.25"/>
    <row r="19" ht="15.75" hidden="1" thickTop="1" x14ac:dyDescent="0.25"/>
    <row r="20" ht="15.75" hidden="1" thickTop="1" x14ac:dyDescent="0.25"/>
    <row r="21" ht="15.75" hidden="1" thickTop="1" x14ac:dyDescent="0.25"/>
    <row r="22" ht="15.75" hidden="1" thickTop="1" x14ac:dyDescent="0.25"/>
    <row r="23" ht="15.75" hidden="1" thickTop="1" x14ac:dyDescent="0.25"/>
    <row r="24" ht="15.75" hidden="1" thickTop="1" x14ac:dyDescent="0.25"/>
    <row r="25" ht="15.75" hidden="1" thickTop="1" x14ac:dyDescent="0.25"/>
    <row r="26" ht="15.75" hidden="1" thickTop="1" x14ac:dyDescent="0.25"/>
    <row r="27" ht="15.75" hidden="1" thickTop="1" x14ac:dyDescent="0.25"/>
    <row r="28" ht="15.75" hidden="1" thickTop="1" x14ac:dyDescent="0.25"/>
    <row r="29" ht="15.75" hidden="1" thickTop="1" x14ac:dyDescent="0.25"/>
    <row r="30" ht="15.75" hidden="1" thickTop="1" x14ac:dyDescent="0.25"/>
    <row r="31" ht="15.75" hidden="1" thickTop="1" x14ac:dyDescent="0.25"/>
    <row r="32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  <row r="41" ht="15.75" hidden="1" thickTop="1" x14ac:dyDescent="0.25"/>
    <row r="42" ht="15.75" hidden="1" thickTop="1" x14ac:dyDescent="0.25"/>
    <row r="43" ht="15.75" hidden="1" thickTop="1" x14ac:dyDescent="0.25"/>
    <row r="44" ht="15.75" hidden="1" thickTop="1" x14ac:dyDescent="0.25"/>
    <row r="45" ht="15.75" hidden="1" thickTop="1" x14ac:dyDescent="0.25"/>
    <row r="46" ht="15.75" hidden="1" thickTop="1" x14ac:dyDescent="0.25"/>
    <row r="47" ht="15.75" hidden="1" thickTop="1" x14ac:dyDescent="0.25"/>
    <row r="48" ht="15.75" hidden="1" thickTop="1" x14ac:dyDescent="0.25"/>
  </sheetData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D2" sqref="D2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1" customFormat="1" ht="60.75" thickBot="1" x14ac:dyDescent="0.3">
      <c r="A1" s="39" t="s">
        <v>8</v>
      </c>
      <c r="B1" s="40" t="s">
        <v>9</v>
      </c>
      <c r="C1" s="40" t="s">
        <v>44</v>
      </c>
      <c r="D1" s="9" t="s">
        <v>50</v>
      </c>
    </row>
    <row r="2" spans="1:4" s="19" customFormat="1" ht="15.75" thickTop="1" x14ac:dyDescent="0.25">
      <c r="A2" s="24">
        <v>2016</v>
      </c>
      <c r="B2" s="37">
        <v>177569</v>
      </c>
      <c r="C2" s="38">
        <f>B2</f>
        <v>177569</v>
      </c>
      <c r="D2" s="52">
        <f>AVERAGEIF(C2:C4,"&lt;&gt;0")</f>
        <v>176628.4198</v>
      </c>
    </row>
    <row r="3" spans="1:4" s="19" customFormat="1" x14ac:dyDescent="0.25">
      <c r="A3" s="24">
        <v>2015</v>
      </c>
      <c r="B3" s="37">
        <v>176358</v>
      </c>
      <c r="C3" s="38">
        <f>B3*Pristalsregulering!C8</f>
        <v>175687.83960000001</v>
      </c>
      <c r="D3" s="28"/>
    </row>
    <row r="4" spans="1:4" x14ac:dyDescent="0.25">
      <c r="A4" s="24">
        <v>2014</v>
      </c>
      <c r="B4" s="37">
        <v>0</v>
      </c>
      <c r="C4" s="38">
        <f>B4*Pristalsregulering!C7*Pristalsregulering!C8</f>
        <v>0</v>
      </c>
    </row>
    <row r="5" spans="1:4" hidden="1" x14ac:dyDescent="0.25"/>
    <row r="6" spans="1:4" hidden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I7"/>
  <sheetViews>
    <sheetView workbookViewId="0">
      <selection activeCell="C3" sqref="C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25.85546875" style="18" bestFit="1" customWidth="1"/>
    <col min="4" max="4" width="28.5703125" style="18" bestFit="1" customWidth="1"/>
    <col min="5" max="5" width="25.85546875" bestFit="1" customWidth="1"/>
    <col min="6" max="9" width="0" hidden="1" customWidth="1"/>
    <col min="10" max="16384" width="9.140625" hidden="1"/>
  </cols>
  <sheetData>
    <row r="1" spans="1:5" s="18" customFormat="1" ht="15.75" thickBot="1" x14ac:dyDescent="0.3">
      <c r="A1" s="51"/>
      <c r="B1" s="54" t="s">
        <v>40</v>
      </c>
      <c r="C1" s="56"/>
      <c r="D1" s="56" t="s">
        <v>56</v>
      </c>
      <c r="E1" s="55"/>
    </row>
    <row r="2" spans="1:5" s="18" customFormat="1" ht="15.75" thickTop="1" x14ac:dyDescent="0.25">
      <c r="A2" s="49" t="s">
        <v>8</v>
      </c>
      <c r="B2" s="53" t="s">
        <v>52</v>
      </c>
      <c r="C2" s="19" t="s">
        <v>0</v>
      </c>
      <c r="D2" s="19" t="s">
        <v>53</v>
      </c>
      <c r="E2" s="18" t="s">
        <v>0</v>
      </c>
    </row>
    <row r="3" spans="1:5" s="18" customFormat="1" x14ac:dyDescent="0.25">
      <c r="A3" s="50">
        <v>2017</v>
      </c>
      <c r="B3" s="35">
        <v>153499</v>
      </c>
      <c r="C3" s="30">
        <v>7096.7</v>
      </c>
      <c r="D3" s="30">
        <f>B3*Pristalsregulering!C2*Pristalsregulering!C3*Pristalsregulering!C4*Pristalsregulering!C5*Pristalsregulering!C6*Pristalsregulering!C7*Pristalsregulering!C8*Pristalsregulering!C9</f>
        <v>168593.45390977483</v>
      </c>
      <c r="E3" s="28">
        <v>7186.8280899999991</v>
      </c>
    </row>
    <row r="4" spans="1:5" s="18" customFormat="1" hidden="1" x14ac:dyDescent="0.25">
      <c r="A4" s="19"/>
      <c r="B4" s="19"/>
      <c r="C4" s="19"/>
      <c r="D4" s="19"/>
    </row>
    <row r="5" spans="1:5" s="22" customFormat="1" hidden="1" x14ac:dyDescent="0.25">
      <c r="A5" s="4"/>
      <c r="B5" s="4"/>
      <c r="C5" s="4"/>
      <c r="D5" s="4"/>
    </row>
    <row r="6" spans="1:5" hidden="1" x14ac:dyDescent="0.25">
      <c r="A6" s="21"/>
      <c r="B6" s="48"/>
      <c r="C6" s="48"/>
      <c r="D6" s="48"/>
    </row>
    <row r="7" spans="1:5" hidden="1" x14ac:dyDescent="0.25">
      <c r="A7" s="21"/>
      <c r="B7" s="21"/>
      <c r="C7" s="21"/>
      <c r="D7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M3" sqref="M3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7" style="18" bestFit="1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86" t="s">
        <v>27</v>
      </c>
      <c r="C1" s="87"/>
      <c r="D1" s="87"/>
      <c r="E1" s="87"/>
      <c r="F1" s="88" t="s">
        <v>37</v>
      </c>
      <c r="G1" s="89"/>
      <c r="H1" s="89"/>
      <c r="I1" s="89"/>
      <c r="J1" s="90" t="s">
        <v>48</v>
      </c>
      <c r="K1" s="91"/>
      <c r="L1" s="92"/>
      <c r="M1" s="11"/>
    </row>
    <row r="2" spans="1:14" s="22" customFormat="1" ht="15.75" thickTop="1" x14ac:dyDescent="0.25">
      <c r="A2" s="15" t="s">
        <v>8</v>
      </c>
      <c r="B2" s="6" t="s">
        <v>28</v>
      </c>
      <c r="C2" s="5" t="s">
        <v>29</v>
      </c>
      <c r="D2" s="5" t="s">
        <v>30</v>
      </c>
      <c r="E2" s="13" t="s">
        <v>31</v>
      </c>
      <c r="F2" s="5" t="s">
        <v>28</v>
      </c>
      <c r="G2" s="5" t="s">
        <v>29</v>
      </c>
      <c r="H2" s="5" t="s">
        <v>30</v>
      </c>
      <c r="I2" s="13" t="s">
        <v>31</v>
      </c>
      <c r="J2" s="16" t="s">
        <v>32</v>
      </c>
      <c r="K2" s="16" t="s">
        <v>29</v>
      </c>
      <c r="L2" s="13" t="s">
        <v>42</v>
      </c>
      <c r="M2" s="4" t="s">
        <v>51</v>
      </c>
      <c r="N2" s="27"/>
    </row>
    <row r="3" spans="1:14" x14ac:dyDescent="0.25">
      <c r="A3" s="24">
        <v>2016</v>
      </c>
      <c r="B3" s="35">
        <v>0</v>
      </c>
      <c r="C3" s="30">
        <v>15266</v>
      </c>
      <c r="D3" s="30">
        <v>0</v>
      </c>
      <c r="E3" s="33">
        <v>0</v>
      </c>
      <c r="F3" s="30">
        <f>B3</f>
        <v>0</v>
      </c>
      <c r="G3" s="30">
        <f t="shared" ref="G3:I3" si="0">C3</f>
        <v>15266</v>
      </c>
      <c r="H3" s="30">
        <f t="shared" si="0"/>
        <v>0</v>
      </c>
      <c r="I3" s="33">
        <f t="shared" si="0"/>
        <v>0</v>
      </c>
      <c r="J3" s="32">
        <f>AVERAGE(F3:F5)</f>
        <v>0</v>
      </c>
      <c r="K3" s="32">
        <f>G3</f>
        <v>15266</v>
      </c>
      <c r="L3" s="33">
        <f>AVERAGE(H3:H5)+AVERAGE(I3:I5)</f>
        <v>0</v>
      </c>
      <c r="M3" s="34">
        <f>SUM(J3:L3)</f>
        <v>15266</v>
      </c>
      <c r="N3" s="19"/>
    </row>
    <row r="4" spans="1:14" x14ac:dyDescent="0.25">
      <c r="A4" s="24">
        <v>2015</v>
      </c>
      <c r="B4" s="35">
        <v>0</v>
      </c>
      <c r="C4" s="30">
        <v>13648</v>
      </c>
      <c r="D4" s="30">
        <v>0</v>
      </c>
      <c r="E4" s="31">
        <v>0</v>
      </c>
      <c r="F4" s="30">
        <f>B4*Pristalsregulering!$C$8</f>
        <v>0</v>
      </c>
      <c r="G4" s="30">
        <f>C4*Pristalsregulering!$C$8</f>
        <v>13596.1376</v>
      </c>
      <c r="H4" s="30">
        <f>D4*Pristalsregulering!$C$8</f>
        <v>0</v>
      </c>
      <c r="I4" s="31">
        <f>E4*Pristalsregulering!$C$8</f>
        <v>0</v>
      </c>
      <c r="J4" s="30"/>
      <c r="L4" s="31"/>
      <c r="M4" s="28"/>
    </row>
    <row r="5" spans="1:14" x14ac:dyDescent="0.25">
      <c r="A5" s="24">
        <v>2014</v>
      </c>
      <c r="B5" s="35">
        <v>0</v>
      </c>
      <c r="C5" s="30">
        <v>0</v>
      </c>
      <c r="D5" s="30">
        <v>0</v>
      </c>
      <c r="E5" s="31">
        <v>0</v>
      </c>
      <c r="F5" s="30">
        <f>B5*Pristalsregulering!$C$7*Pristalsregulering!$C$8</f>
        <v>0</v>
      </c>
      <c r="G5" s="30">
        <f>C5*Pristalsregulering!$C$7*Pristalsregulering!$C$8</f>
        <v>0</v>
      </c>
      <c r="H5" s="30">
        <f>D5*Pristalsregulering!$C$7*Pristalsregulering!$C$8</f>
        <v>0</v>
      </c>
      <c r="I5" s="31">
        <f>E5*Pristalsregulering!$C$7*Pristalsregulering!$C$8</f>
        <v>0</v>
      </c>
      <c r="J5" s="28"/>
      <c r="L5" s="31"/>
      <c r="M5" s="28"/>
    </row>
  </sheetData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workbookViewId="0">
      <selection activeCell="M2" sqref="M2"/>
    </sheetView>
  </sheetViews>
  <sheetFormatPr defaultColWidth="0" defaultRowHeight="15" zeroHeight="1" x14ac:dyDescent="0.25"/>
  <cols>
    <col min="1" max="1" width="5" style="2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7" style="21" bestFit="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8</v>
      </c>
      <c r="B1" s="46" t="s">
        <v>17</v>
      </c>
      <c r="C1" s="46" t="s">
        <v>18</v>
      </c>
      <c r="D1" s="46" t="s">
        <v>19</v>
      </c>
      <c r="E1" s="46" t="s">
        <v>20</v>
      </c>
      <c r="F1" s="46" t="s">
        <v>21</v>
      </c>
      <c r="G1" s="46" t="s">
        <v>22</v>
      </c>
      <c r="H1" s="46" t="s">
        <v>23</v>
      </c>
      <c r="I1" s="46" t="s">
        <v>24</v>
      </c>
      <c r="J1" s="46" t="s">
        <v>25</v>
      </c>
      <c r="K1" s="46" t="s">
        <v>38</v>
      </c>
      <c r="L1" s="47" t="s">
        <v>26</v>
      </c>
      <c r="M1" s="12" t="s">
        <v>51</v>
      </c>
    </row>
    <row r="2" spans="1:13" ht="15.75" thickTop="1" x14ac:dyDescent="0.25">
      <c r="A2" s="26">
        <v>2016</v>
      </c>
      <c r="B2" s="32"/>
      <c r="C2" s="32"/>
      <c r="D2" s="32">
        <v>871</v>
      </c>
      <c r="E2" s="32"/>
      <c r="F2" s="32"/>
      <c r="G2" s="32">
        <v>149304</v>
      </c>
      <c r="H2" s="32"/>
      <c r="I2" s="32"/>
      <c r="J2" s="32"/>
      <c r="K2" s="32"/>
      <c r="L2" s="33"/>
      <c r="M2" s="34">
        <f>SUM(B2:L2)</f>
        <v>150175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33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33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"/>
  <sheetViews>
    <sheetView workbookViewId="0">
      <selection activeCell="J12" sqref="J12"/>
    </sheetView>
  </sheetViews>
  <sheetFormatPr defaultRowHeight="15" x14ac:dyDescent="0.25"/>
  <cols>
    <col min="1" max="1" width="47.28515625" bestFit="1" customWidth="1"/>
    <col min="8" max="8" width="11.85546875" customWidth="1"/>
    <col min="9" max="9" width="11.28515625" customWidth="1"/>
    <col min="10" max="10" width="12.140625" customWidth="1"/>
    <col min="11" max="11" width="11.140625" customWidth="1"/>
    <col min="12" max="12" width="11.7109375" customWidth="1"/>
    <col min="13" max="14" width="12.28515625" customWidth="1"/>
    <col min="15" max="15" width="12.42578125" customWidth="1"/>
    <col min="16" max="16" width="12" customWidth="1"/>
    <col min="17" max="17" width="12.42578125" customWidth="1"/>
  </cols>
  <sheetData>
    <row r="1" spans="1:91" x14ac:dyDescent="0.25">
      <c r="A1" s="57"/>
      <c r="B1" s="57">
        <v>2010</v>
      </c>
      <c r="C1" s="57">
        <v>2011</v>
      </c>
      <c r="D1" s="57">
        <v>2012</v>
      </c>
      <c r="E1" s="57">
        <v>2013</v>
      </c>
      <c r="F1" s="57">
        <v>2014</v>
      </c>
      <c r="G1" s="57">
        <v>2015</v>
      </c>
      <c r="H1" s="57">
        <v>2016</v>
      </c>
      <c r="I1" s="57">
        <v>2017</v>
      </c>
      <c r="J1" s="57">
        <v>2018</v>
      </c>
      <c r="K1" s="57">
        <v>2019</v>
      </c>
      <c r="L1" s="57">
        <v>2020</v>
      </c>
      <c r="M1" s="57">
        <v>2021</v>
      </c>
      <c r="N1" s="57">
        <v>2022</v>
      </c>
      <c r="O1" s="57">
        <v>2023</v>
      </c>
      <c r="P1" s="57">
        <v>2024</v>
      </c>
      <c r="Q1" s="57">
        <v>2025</v>
      </c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</row>
    <row r="2" spans="1:91" x14ac:dyDescent="0.25">
      <c r="A2" s="58"/>
      <c r="B2" s="59"/>
      <c r="C2" s="59"/>
      <c r="D2" s="59"/>
      <c r="E2" s="59"/>
      <c r="F2" s="59"/>
      <c r="G2" s="59"/>
      <c r="H2" s="59">
        <v>7096.7</v>
      </c>
      <c r="I2" s="59">
        <v>7096.7</v>
      </c>
      <c r="J2" s="59">
        <v>7096.7</v>
      </c>
      <c r="K2" s="59">
        <v>7096.7</v>
      </c>
      <c r="L2" s="59">
        <v>7096.7</v>
      </c>
      <c r="M2" s="59">
        <v>7096.7</v>
      </c>
      <c r="N2" s="59">
        <v>7096.7</v>
      </c>
      <c r="O2" s="59">
        <v>7096.7</v>
      </c>
      <c r="P2" s="59">
        <v>7096.7</v>
      </c>
      <c r="Q2" s="59">
        <v>7096.7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</row>
    <row r="3" spans="1:91" x14ac:dyDescent="0.25">
      <c r="A3" s="60">
        <v>2016</v>
      </c>
      <c r="B3" s="61"/>
      <c r="C3" s="61"/>
      <c r="D3" s="61"/>
      <c r="E3" s="61"/>
      <c r="F3" s="61"/>
      <c r="G3" s="61"/>
      <c r="H3" s="61">
        <v>7096.7</v>
      </c>
      <c r="I3" s="61">
        <v>7096.7</v>
      </c>
      <c r="J3" s="61">
        <v>7096.7</v>
      </c>
      <c r="K3" s="61">
        <v>7096.7</v>
      </c>
      <c r="L3" s="61">
        <v>7096.7</v>
      </c>
      <c r="M3" s="61">
        <v>7096.7</v>
      </c>
      <c r="N3" s="61">
        <v>7096.7</v>
      </c>
      <c r="O3" s="61">
        <v>7096.7</v>
      </c>
      <c r="P3" s="61">
        <v>7096.7</v>
      </c>
      <c r="Q3" s="61">
        <v>7096.7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</row>
    <row r="4" spans="1:91" x14ac:dyDescent="0.25">
      <c r="A4" s="62" t="s">
        <v>54</v>
      </c>
      <c r="B4" s="63"/>
      <c r="C4" s="63"/>
      <c r="D4" s="63"/>
      <c r="E4" s="63"/>
      <c r="F4" s="63"/>
      <c r="G4" s="63"/>
      <c r="H4" s="63">
        <v>7096.7</v>
      </c>
      <c r="I4" s="63">
        <v>7096.7</v>
      </c>
      <c r="J4" s="63">
        <v>7096.7</v>
      </c>
      <c r="K4" s="63">
        <v>7096.7</v>
      </c>
      <c r="L4" s="63">
        <v>7096.7</v>
      </c>
      <c r="M4" s="63">
        <v>7096.7</v>
      </c>
      <c r="N4" s="63">
        <v>7096.7</v>
      </c>
      <c r="O4" s="63">
        <v>7096.7</v>
      </c>
      <c r="P4" s="63">
        <v>7096.7</v>
      </c>
      <c r="Q4" s="63">
        <v>7096.7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</row>
    <row r="5" spans="1:91" x14ac:dyDescent="0.25">
      <c r="A5" s="64" t="s">
        <v>55</v>
      </c>
      <c r="B5" s="65"/>
      <c r="C5" s="65"/>
      <c r="D5" s="65"/>
      <c r="E5" s="65"/>
      <c r="F5" s="65"/>
      <c r="G5" s="65"/>
      <c r="H5" s="65">
        <v>7096.7</v>
      </c>
      <c r="I5" s="65">
        <v>7096.7</v>
      </c>
      <c r="J5" s="65">
        <v>7096.7</v>
      </c>
      <c r="K5" s="65">
        <v>7096.7</v>
      </c>
      <c r="L5" s="65">
        <v>7096.7</v>
      </c>
      <c r="M5" s="65">
        <v>7096.7</v>
      </c>
      <c r="N5" s="65">
        <v>7096.7</v>
      </c>
      <c r="O5" s="65">
        <v>7096.7</v>
      </c>
      <c r="P5" s="65">
        <v>7096.7</v>
      </c>
      <c r="Q5" s="65">
        <v>7096.7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"/>
  <sheetViews>
    <sheetView workbookViewId="0">
      <selection activeCell="I5" sqref="I5"/>
    </sheetView>
  </sheetViews>
  <sheetFormatPr defaultRowHeight="15" x14ac:dyDescent="0.25"/>
  <cols>
    <col min="1" max="1" width="47.28515625" bestFit="1" customWidth="1"/>
    <col min="8" max="8" width="12.7109375" customWidth="1"/>
    <col min="9" max="9" width="13.140625" customWidth="1"/>
    <col min="10" max="10" width="12.5703125" customWidth="1"/>
    <col min="11" max="11" width="11.85546875" customWidth="1"/>
    <col min="12" max="12" width="10.42578125" customWidth="1"/>
    <col min="13" max="13" width="11.140625" customWidth="1"/>
    <col min="14" max="14" width="12.28515625" customWidth="1"/>
    <col min="15" max="15" width="10.85546875" customWidth="1"/>
    <col min="16" max="16" width="10.7109375" customWidth="1"/>
    <col min="17" max="17" width="11.28515625" customWidth="1"/>
  </cols>
  <sheetData>
    <row r="1" spans="1:93" x14ac:dyDescent="0.25">
      <c r="A1" s="70"/>
      <c r="B1" s="70">
        <v>2010</v>
      </c>
      <c r="C1" s="70">
        <v>2011</v>
      </c>
      <c r="D1" s="70">
        <v>2012</v>
      </c>
      <c r="E1" s="70">
        <v>2013</v>
      </c>
      <c r="F1" s="70">
        <v>2014</v>
      </c>
      <c r="G1" s="70">
        <v>2015</v>
      </c>
      <c r="H1" s="70">
        <v>2016</v>
      </c>
      <c r="I1" s="70">
        <v>2017</v>
      </c>
      <c r="J1" s="70">
        <v>2018</v>
      </c>
      <c r="K1" s="70">
        <v>2019</v>
      </c>
      <c r="L1" s="70">
        <v>2020</v>
      </c>
      <c r="M1" s="70">
        <v>2021</v>
      </c>
      <c r="N1" s="70">
        <v>2022</v>
      </c>
      <c r="O1" s="70">
        <v>2023</v>
      </c>
      <c r="P1" s="70">
        <v>2024</v>
      </c>
      <c r="Q1" s="70">
        <v>2025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82"/>
      <c r="CO1" s="82"/>
    </row>
    <row r="2" spans="1:93" x14ac:dyDescent="0.25">
      <c r="A2" s="71"/>
      <c r="B2" s="72">
        <v>0</v>
      </c>
      <c r="C2" s="72">
        <v>0</v>
      </c>
      <c r="D2" s="72">
        <v>0</v>
      </c>
      <c r="E2" s="72">
        <v>0</v>
      </c>
      <c r="F2" s="72">
        <v>0</v>
      </c>
      <c r="G2" s="72">
        <v>0</v>
      </c>
      <c r="H2" s="72">
        <v>7186.8280899999991</v>
      </c>
      <c r="I2" s="72">
        <v>7186.8280899999991</v>
      </c>
      <c r="J2" s="72">
        <v>7186.8280899999991</v>
      </c>
      <c r="K2" s="72">
        <v>7186.8280899999991</v>
      </c>
      <c r="L2" s="72">
        <v>7186.8280899999991</v>
      </c>
      <c r="M2" s="72">
        <v>7186.8280899999991</v>
      </c>
      <c r="N2" s="72">
        <v>7186.8280899999991</v>
      </c>
      <c r="O2" s="72">
        <v>7186.8280899999991</v>
      </c>
      <c r="P2" s="72">
        <v>7186.8280899999991</v>
      </c>
      <c r="Q2" s="72">
        <v>7186.8280899999991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2"/>
      <c r="CO2" s="82"/>
    </row>
    <row r="3" spans="1:93" x14ac:dyDescent="0.25">
      <c r="A3" s="73">
        <v>2016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7186.8280899999991</v>
      </c>
      <c r="I3" s="74">
        <v>7186.8280899999991</v>
      </c>
      <c r="J3" s="74">
        <v>7186.8280899999991</v>
      </c>
      <c r="K3" s="74">
        <v>7186.8280899999991</v>
      </c>
      <c r="L3" s="74">
        <v>7186.8280899999991</v>
      </c>
      <c r="M3" s="74">
        <v>7186.8280899999991</v>
      </c>
      <c r="N3" s="74">
        <v>7186.8280899999991</v>
      </c>
      <c r="O3" s="74">
        <v>7186.8280899999991</v>
      </c>
      <c r="P3" s="74">
        <v>7186.8280899999991</v>
      </c>
      <c r="Q3" s="74">
        <v>7186.8280899999991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2"/>
      <c r="CO3" s="82"/>
    </row>
    <row r="4" spans="1:93" x14ac:dyDescent="0.25">
      <c r="A4" s="75" t="s">
        <v>54</v>
      </c>
      <c r="B4" s="76">
        <v>0</v>
      </c>
      <c r="C4" s="76">
        <v>0</v>
      </c>
      <c r="D4" s="76">
        <v>0</v>
      </c>
      <c r="E4" s="76">
        <v>0</v>
      </c>
      <c r="F4" s="76">
        <v>0</v>
      </c>
      <c r="G4" s="76">
        <v>0</v>
      </c>
      <c r="H4" s="76">
        <v>7186.8280899999991</v>
      </c>
      <c r="I4" s="76">
        <v>7186.8280899999991</v>
      </c>
      <c r="J4" s="76">
        <v>7186.8280899999991</v>
      </c>
      <c r="K4" s="76">
        <v>7186.8280899999991</v>
      </c>
      <c r="L4" s="76">
        <v>7186.8280899999991</v>
      </c>
      <c r="M4" s="76">
        <v>7186.8280899999991</v>
      </c>
      <c r="N4" s="76">
        <v>7186.8280899999991</v>
      </c>
      <c r="O4" s="76">
        <v>7186.8280899999991</v>
      </c>
      <c r="P4" s="76">
        <v>7186.8280899999991</v>
      </c>
      <c r="Q4" s="76">
        <v>7186.8280899999991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2"/>
      <c r="CO4" s="82"/>
    </row>
    <row r="5" spans="1:93" x14ac:dyDescent="0.25">
      <c r="A5" s="77" t="s">
        <v>55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7186.8280899999991</v>
      </c>
      <c r="I5" s="78">
        <v>7186.8280899999991</v>
      </c>
      <c r="J5" s="78">
        <v>7186.8280899999991</v>
      </c>
      <c r="K5" s="78">
        <v>7186.8280899999991</v>
      </c>
      <c r="L5" s="78">
        <v>7186.8280899999991</v>
      </c>
      <c r="M5" s="78">
        <v>7186.8280899999991</v>
      </c>
      <c r="N5" s="78">
        <v>7186.8280899999991</v>
      </c>
      <c r="O5" s="78">
        <v>7186.8280899999991</v>
      </c>
      <c r="P5" s="78">
        <v>7186.8280899999991</v>
      </c>
      <c r="Q5" s="78">
        <v>7186.8280899999991</v>
      </c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2"/>
      <c r="CO5" s="82"/>
    </row>
    <row r="6" spans="1:93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</row>
    <row r="7" spans="1:93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</row>
    <row r="8" spans="1:93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8</v>
      </c>
      <c r="B1" s="8" t="s">
        <v>10</v>
      </c>
      <c r="C1" s="8" t="s">
        <v>11</v>
      </c>
      <c r="D1" s="19"/>
    </row>
    <row r="2" spans="1:4" ht="15.75" thickTop="1" x14ac:dyDescent="0.25">
      <c r="A2" s="44" t="s">
        <v>39</v>
      </c>
      <c r="B2" s="45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12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13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14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15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16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35</v>
      </c>
      <c r="B8" s="21">
        <v>-3.8E-3</v>
      </c>
      <c r="C8" s="19">
        <f t="shared" ref="C8:C9" si="2">1+B8</f>
        <v>0.99619999999999997</v>
      </c>
      <c r="D8" s="19"/>
    </row>
    <row r="9" spans="1:4" x14ac:dyDescent="0.25">
      <c r="A9" s="24" t="s">
        <v>36</v>
      </c>
      <c r="B9" s="21">
        <v>1.2699999999999999E-2</v>
      </c>
      <c r="C9" s="19">
        <f t="shared" si="2"/>
        <v>1.0126999999999999</v>
      </c>
    </row>
    <row r="10" spans="1:4" x14ac:dyDescent="0.25">
      <c r="A10" s="26" t="s">
        <v>43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45</v>
      </c>
      <c r="B11" s="21">
        <v>1.6899999999999998E-2</v>
      </c>
      <c r="C11" s="21">
        <f>1+B11</f>
        <v>1.0168999999999999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Grundlag</vt:lpstr>
      <vt:lpstr>Faktiske driftsomkostninger</vt:lpstr>
      <vt:lpstr>Investeringer</vt:lpstr>
      <vt:lpstr>Finansielle omkostninger</vt:lpstr>
      <vt:lpstr>Ikke-påvirkelige omkostninger</vt:lpstr>
      <vt:lpstr>Gen. inv. faktisk prisniveau</vt:lpstr>
      <vt:lpstr>Gen. inv. 2017-niveau</vt:lpstr>
      <vt:lpstr>Pristalsregulering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Nikos Vourexacis</cp:lastModifiedBy>
  <dcterms:created xsi:type="dcterms:W3CDTF">2016-02-18T09:14:14Z</dcterms:created>
  <dcterms:modified xsi:type="dcterms:W3CDTF">2018-11-14T15:31:22Z</dcterms:modified>
</cp:coreProperties>
</file>